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52" windowWidth="22716" windowHeight="8940" activeTab="1"/>
  </bookViews>
  <sheets>
    <sheet name="Rekapitulace stavby" sheetId="1" r:id="rId1"/>
    <sheet name="2019-B002 - Oprava b - Op..." sheetId="2" r:id="rId2"/>
  </sheets>
  <definedNames>
    <definedName name="_xlnm._FilterDatabase" localSheetId="1" hidden="1">'2019-B002 - Oprava b - Op...'!$C$91:$K$169</definedName>
    <definedName name="_xlnm.Print_Titles" localSheetId="1">'2019-B002 - Oprava b - Op...'!$91:$91</definedName>
    <definedName name="_xlnm.Print_Titles" localSheetId="0">'Rekapitulace stavby'!$52:$52</definedName>
    <definedName name="_xlnm.Print_Area" localSheetId="1">'2019-B002 - Oprava b - Op...'!$C$4:$J$39,'2019-B002 - Oprava b - Op...'!$C$45:$J$73,'2019-B002 - Oprava b - Op...'!$C$79:$K$169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165" i="2" l="1"/>
  <c r="J37" i="2"/>
  <c r="J36" i="2"/>
  <c r="AY55" i="1"/>
  <c r="J35" i="2"/>
  <c r="AX55" i="1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K166" i="2"/>
  <c r="J166" i="2" s="1"/>
  <c r="J72" i="2" s="1"/>
  <c r="J167" i="2"/>
  <c r="BF167" i="2" s="1"/>
  <c r="J71" i="2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T160" i="2"/>
  <c r="R161" i="2"/>
  <c r="R160" i="2"/>
  <c r="P161" i="2"/>
  <c r="P160" i="2"/>
  <c r="BK161" i="2"/>
  <c r="BK160" i="2"/>
  <c r="J160" i="2" s="1"/>
  <c r="J70" i="2" s="1"/>
  <c r="J161" i="2"/>
  <c r="BF161" i="2" s="1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2" i="2"/>
  <c r="BH152" i="2"/>
  <c r="BG152" i="2"/>
  <c r="BE152" i="2"/>
  <c r="T152" i="2"/>
  <c r="T151" i="2"/>
  <c r="R152" i="2"/>
  <c r="R151" i="2"/>
  <c r="P152" i="2"/>
  <c r="P151" i="2"/>
  <c r="BK152" i="2"/>
  <c r="BK151" i="2"/>
  <c r="J151" i="2" s="1"/>
  <c r="J69" i="2" s="1"/>
  <c r="J152" i="2"/>
  <c r="BF152" i="2" s="1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/>
  <c r="BI147" i="2"/>
  <c r="BH147" i="2"/>
  <c r="BG147" i="2"/>
  <c r="BE147" i="2"/>
  <c r="T147" i="2"/>
  <c r="R147" i="2"/>
  <c r="P147" i="2"/>
  <c r="BK147" i="2"/>
  <c r="J147" i="2"/>
  <c r="BF147" i="2"/>
  <c r="BI146" i="2"/>
  <c r="BH146" i="2"/>
  <c r="BG146" i="2"/>
  <c r="BE146" i="2"/>
  <c r="T146" i="2"/>
  <c r="R146" i="2"/>
  <c r="P146" i="2"/>
  <c r="BK146" i="2"/>
  <c r="J146" i="2"/>
  <c r="BF146" i="2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T143" i="2"/>
  <c r="T142" i="2" s="1"/>
  <c r="R144" i="2"/>
  <c r="R143" i="2" s="1"/>
  <c r="R142" i="2" s="1"/>
  <c r="P144" i="2"/>
  <c r="P143" i="2"/>
  <c r="P142" i="2" s="1"/>
  <c r="BK144" i="2"/>
  <c r="BK143" i="2" s="1"/>
  <c r="J144" i="2"/>
  <c r="BF144" i="2"/>
  <c r="BI141" i="2"/>
  <c r="BH141" i="2"/>
  <c r="BG141" i="2"/>
  <c r="BE141" i="2"/>
  <c r="T141" i="2"/>
  <c r="T140" i="2"/>
  <c r="R141" i="2"/>
  <c r="R140" i="2"/>
  <c r="P141" i="2"/>
  <c r="P140" i="2"/>
  <c r="BK141" i="2"/>
  <c r="BK140" i="2"/>
  <c r="J140" i="2" s="1"/>
  <c r="J66" i="2" s="1"/>
  <c r="J141" i="2"/>
  <c r="BF141" i="2" s="1"/>
  <c r="BI139" i="2"/>
  <c r="BH139" i="2"/>
  <c r="BG139" i="2"/>
  <c r="BE139" i="2"/>
  <c r="T139" i="2"/>
  <c r="R139" i="2"/>
  <c r="P139" i="2"/>
  <c r="BK139" i="2"/>
  <c r="J139" i="2"/>
  <c r="BF139" i="2"/>
  <c r="BI136" i="2"/>
  <c r="BH136" i="2"/>
  <c r="BG136" i="2"/>
  <c r="BE136" i="2"/>
  <c r="T136" i="2"/>
  <c r="T135" i="2"/>
  <c r="R136" i="2"/>
  <c r="R135" i="2"/>
  <c r="P136" i="2"/>
  <c r="P135" i="2"/>
  <c r="BK136" i="2"/>
  <c r="BK135" i="2"/>
  <c r="J135" i="2" s="1"/>
  <c r="J65" i="2" s="1"/>
  <c r="J136" i="2"/>
  <c r="BF136" i="2" s="1"/>
  <c r="BI134" i="2"/>
  <c r="BH134" i="2"/>
  <c r="BG134" i="2"/>
  <c r="BE134" i="2"/>
  <c r="T134" i="2"/>
  <c r="R134" i="2"/>
  <c r="P134" i="2"/>
  <c r="BK134" i="2"/>
  <c r="J134" i="2"/>
  <c r="BF134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T131" i="2"/>
  <c r="R132" i="2"/>
  <c r="R131" i="2"/>
  <c r="P132" i="2"/>
  <c r="P131" i="2"/>
  <c r="BK132" i="2"/>
  <c r="BK131" i="2"/>
  <c r="J131" i="2" s="1"/>
  <c r="J64" i="2" s="1"/>
  <c r="J132" i="2"/>
  <c r="BF132" i="2" s="1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T119" i="2"/>
  <c r="R120" i="2"/>
  <c r="R119" i="2"/>
  <c r="P120" i="2"/>
  <c r="P119" i="2"/>
  <c r="BK120" i="2"/>
  <c r="BK119" i="2"/>
  <c r="J119" i="2" s="1"/>
  <c r="J63" i="2" s="1"/>
  <c r="J120" i="2"/>
  <c r="BF120" i="2" s="1"/>
  <c r="BI118" i="2"/>
  <c r="BH118" i="2"/>
  <c r="BG118" i="2"/>
  <c r="BE118" i="2"/>
  <c r="T118" i="2"/>
  <c r="R118" i="2"/>
  <c r="P118" i="2"/>
  <c r="BK118" i="2"/>
  <c r="J118" i="2"/>
  <c r="BF118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T111" i="2"/>
  <c r="R112" i="2"/>
  <c r="R111" i="2"/>
  <c r="P112" i="2"/>
  <c r="P111" i="2"/>
  <c r="BK112" i="2"/>
  <c r="BK111" i="2"/>
  <c r="J111" i="2" s="1"/>
  <c r="J62" i="2" s="1"/>
  <c r="J112" i="2"/>
  <c r="BF112" i="2" s="1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5" i="2"/>
  <c r="BH105" i="2"/>
  <c r="BG105" i="2"/>
  <c r="BE105" i="2"/>
  <c r="T105" i="2"/>
  <c r="R105" i="2"/>
  <c r="P105" i="2"/>
  <c r="BK105" i="2"/>
  <c r="J105" i="2"/>
  <c r="BF105" i="2"/>
  <c r="BI104" i="2"/>
  <c r="BH104" i="2"/>
  <c r="BG104" i="2"/>
  <c r="BE104" i="2"/>
  <c r="T104" i="2"/>
  <c r="R104" i="2"/>
  <c r="P104" i="2"/>
  <c r="BK104" i="2"/>
  <c r="J104" i="2"/>
  <c r="BF104" i="2"/>
  <c r="BI103" i="2"/>
  <c r="BH103" i="2"/>
  <c r="BG103" i="2"/>
  <c r="BE103" i="2"/>
  <c r="T103" i="2"/>
  <c r="R103" i="2"/>
  <c r="P103" i="2"/>
  <c r="BK103" i="2"/>
  <c r="J103" i="2"/>
  <c r="BF103" i="2"/>
  <c r="BI102" i="2"/>
  <c r="BH102" i="2"/>
  <c r="BG102" i="2"/>
  <c r="BE102" i="2"/>
  <c r="T102" i="2"/>
  <c r="R102" i="2"/>
  <c r="P102" i="2"/>
  <c r="BK102" i="2"/>
  <c r="J102" i="2"/>
  <c r="BF102" i="2"/>
  <c r="BI99" i="2"/>
  <c r="BH99" i="2"/>
  <c r="BG99" i="2"/>
  <c r="BE99" i="2"/>
  <c r="T99" i="2"/>
  <c r="R99" i="2"/>
  <c r="P99" i="2"/>
  <c r="BK99" i="2"/>
  <c r="J99" i="2"/>
  <c r="BF99" i="2"/>
  <c r="BI95" i="2"/>
  <c r="F37" i="2"/>
  <c r="BD55" i="1" s="1"/>
  <c r="BD54" i="1" s="1"/>
  <c r="W33" i="1" s="1"/>
  <c r="BH95" i="2"/>
  <c r="F36" i="2" s="1"/>
  <c r="BC55" i="1" s="1"/>
  <c r="BC54" i="1" s="1"/>
  <c r="BG95" i="2"/>
  <c r="F35" i="2"/>
  <c r="BB55" i="1" s="1"/>
  <c r="BB54" i="1" s="1"/>
  <c r="BE95" i="2"/>
  <c r="J33" i="2" s="1"/>
  <c r="AV55" i="1" s="1"/>
  <c r="T95" i="2"/>
  <c r="T94" i="2"/>
  <c r="T93" i="2" s="1"/>
  <c r="T92" i="2" s="1"/>
  <c r="R95" i="2"/>
  <c r="R94" i="2"/>
  <c r="R93" i="2" s="1"/>
  <c r="R92" i="2" s="1"/>
  <c r="P95" i="2"/>
  <c r="P94" i="2"/>
  <c r="P93" i="2" s="1"/>
  <c r="P92" i="2" s="1"/>
  <c r="AU55" i="1" s="1"/>
  <c r="AU54" i="1" s="1"/>
  <c r="BK95" i="2"/>
  <c r="BK94" i="2" s="1"/>
  <c r="J95" i="2"/>
  <c r="BF95" i="2" s="1"/>
  <c r="J88" i="2"/>
  <c r="F88" i="2"/>
  <c r="F86" i="2"/>
  <c r="E84" i="2"/>
  <c r="J54" i="2"/>
  <c r="F54" i="2"/>
  <c r="F52" i="2"/>
  <c r="E50" i="2"/>
  <c r="J24" i="2"/>
  <c r="E24" i="2"/>
  <c r="J89" i="2" s="1"/>
  <c r="J55" i="2"/>
  <c r="J23" i="2"/>
  <c r="J18" i="2"/>
  <c r="E18" i="2"/>
  <c r="F89" i="2"/>
  <c r="F55" i="2"/>
  <c r="J17" i="2"/>
  <c r="J12" i="2"/>
  <c r="J86" i="2"/>
  <c r="J52" i="2"/>
  <c r="E7" i="2"/>
  <c r="E82" i="2" s="1"/>
  <c r="E48" i="2"/>
  <c r="AS54" i="1"/>
  <c r="L50" i="1"/>
  <c r="AM50" i="1"/>
  <c r="AM49" i="1"/>
  <c r="L49" i="1"/>
  <c r="AM47" i="1"/>
  <c r="L47" i="1"/>
  <c r="L45" i="1"/>
  <c r="L44" i="1"/>
  <c r="J94" i="2" l="1"/>
  <c r="J61" i="2" s="1"/>
  <c r="BK93" i="2"/>
  <c r="W31" i="1"/>
  <c r="AX54" i="1"/>
  <c r="W32" i="1"/>
  <c r="AY54" i="1"/>
  <c r="J143" i="2"/>
  <c r="J68" i="2" s="1"/>
  <c r="BK142" i="2"/>
  <c r="J142" i="2" s="1"/>
  <c r="J67" i="2" s="1"/>
  <c r="J34" i="2"/>
  <c r="AW55" i="1" s="1"/>
  <c r="F34" i="2"/>
  <c r="BA55" i="1" s="1"/>
  <c r="BA54" i="1" s="1"/>
  <c r="AT55" i="1"/>
  <c r="F33" i="2"/>
  <c r="AZ55" i="1" s="1"/>
  <c r="AZ54" i="1" s="1"/>
  <c r="W30" i="1" l="1"/>
  <c r="AW54" i="1"/>
  <c r="AK30" i="1" s="1"/>
  <c r="J93" i="2"/>
  <c r="J60" i="2" s="1"/>
  <c r="BK92" i="2"/>
  <c r="J92" i="2" s="1"/>
  <c r="W29" i="1"/>
  <c r="AV54" i="1"/>
  <c r="J30" i="2" l="1"/>
  <c r="J59" i="2"/>
  <c r="AK29" i="1"/>
  <c r="AT54" i="1"/>
  <c r="J39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<sst xmlns="http://schemas.openxmlformats.org/spreadsheetml/2006/main" count="1197" uniqueCount="331">
  <si>
    <t>Export Komplet</t>
  </si>
  <si>
    <t/>
  </si>
  <si>
    <t>2.0</t>
  </si>
  <si>
    <t>False</t>
  </si>
  <si>
    <t>{b6dfff43-080a-43c2-a75a-27dd86f9149e}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</si>
  <si>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</si>
  <si>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</si>
  <si>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</si>
  <si>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</si>
  <si>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</si>
  <si>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</si>
  <si>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</si>
  <si>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</si>
  <si>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</si>
  <si>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</si>
  <si>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</si>
  <si>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</si>
  <si>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</si>
  <si>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</si>
  <si>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</si>
  <si>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</si>
  <si>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</si>
  <si>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15. 2. 2019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</si>
  <si>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</si>
  <si>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</si>
  <si>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</si>
  <si>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</si>
  <si>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</si>
  <si>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</si>
  <si>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</si>
  <si>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</si>
  <si>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</si>
  <si>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</si>
  <si>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</si>
  <si>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</si>
  <si>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</si>
  <si>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</si>
  <si>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</si>
  <si>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</si>
  <si>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</si>
  <si>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</si>
  <si>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</si>
  <si>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</si>
  <si>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</si>
  <si>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</si>
  <si>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</si>
  <si>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</si>
  <si>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</si>
  <si>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</si>
  <si>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</si>
  <si>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</si>
  <si>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</si>
  <si>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</si>
  <si>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</si>
  <si>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</si>
  <si>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</si>
  <si>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</si>
  <si>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</si>
  <si>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</si>
  <si>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</si>
  <si>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</si>
  <si>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</si>
  <si>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</si>
  <si>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</si>
  <si>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</si>
  <si>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</si>
  <si>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</si>
  <si>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</si>
  <si>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</si>
  <si>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</si>
  <si>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2019-B002 - Oprava b</t>
  </si>
  <si>
    <t>Oprava ležaté kanalizace v bytové jednotce č. 4 Na Aleji č.p. 82, Frýdek-Místek</t>
  </si>
  <si>
    <t>STA</t>
  </si>
  <si>
    <t>1</t>
  </si>
  <si>
    <t>{1972286e-bba2-41df-bac6-53e3d2ed2e2a}</t>
  </si>
  <si>
    <t>KRYCÍ LIST SOUPISU PRACÍ</t>
  </si>
  <si>
    <t>Objekt:</t>
  </si>
  <si>
    <t>Frýdek-Místek</t>
  </si>
  <si>
    <t>00296643</t>
  </si>
  <si>
    <t>Statutární město Frýdek-Místek</t>
  </si>
  <si>
    <t>73264041</t>
  </si>
  <si>
    <t>Ing. Robert Buďo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</si>
  <si>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</si>
  <si>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</si>
  <si>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</si>
  <si>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</si>
  <si>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</si>
  <si>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</si>
  <si>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</si>
  <si>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</si>
  <si>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</si>
  <si>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</si>
  <si>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</si>
  <si>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</si>
  <si>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</si>
  <si>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</si>
  <si>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</si>
  <si>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731 - Ústřední vytápění - kotelny</t>
  </si>
  <si>
    <t xml:space="preserve">    733 - Ústřední vytápění - rozvodné potrubí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</si>
  <si>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</si>
  <si>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</si>
  <si>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</si>
  <si>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</si>
  <si>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</si>
  <si>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</si>
  <si>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</si>
  <si>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</si>
  <si>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</si>
  <si>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</si>
  <si>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</si>
  <si>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</si>
  <si>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</si>
  <si>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</si>
  <si>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</si>
  <si>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</si>
  <si>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</si>
  <si>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</si>
  <si>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10</t>
  </si>
  <si>
    <t>K</t>
  </si>
  <si>
    <t>175111101</t>
  </si>
  <si>
    <t>Obsypání potrubí ručně sypaninou bez prohození sítem, uloženou do 3 m</t>
  </si>
  <si>
    <t>m3</t>
  </si>
  <si>
    <t>4</t>
  </si>
  <si>
    <t>2</t>
  </si>
  <si>
    <t>VV</t>
  </si>
  <si>
    <t>7,9*0,5*0,5-0,16*0,16/4*3,14</t>
  </si>
  <si>
    <t>1,5*0,5*0,5-0,125*0,125/4*3,14</t>
  </si>
  <si>
    <t>Součet</t>
  </si>
  <si>
    <t>20</t>
  </si>
  <si>
    <t>181951102</t>
  </si>
  <si>
    <t>Úprava pláně v hornině tř. 1 až 4 se zhutněním</t>
  </si>
  <si>
    <t>m2</t>
  </si>
  <si>
    <t>8,2*5,5</t>
  </si>
  <si>
    <t>32</t>
  </si>
  <si>
    <t>M</t>
  </si>
  <si>
    <t>58341341</t>
  </si>
  <si>
    <t>kamenivo drcené drobné frakce 0/4</t>
  </si>
  <si>
    <t>t</t>
  </si>
  <si>
    <t>CS ÚRS 2019 01</t>
  </si>
  <si>
    <t>8</t>
  </si>
  <si>
    <t>472671839</t>
  </si>
  <si>
    <t>30</t>
  </si>
  <si>
    <t>121112011</t>
  </si>
  <si>
    <t>Sejmutí ornice tl vrstvy do 150 mm ručně s odhozením do 3 m bez vodorovného přemístění</t>
  </si>
  <si>
    <t>642713188</t>
  </si>
  <si>
    <t>31</t>
  </si>
  <si>
    <t>358325114</t>
  </si>
  <si>
    <t>Bourání šachty, stoky kompletní nebo otvorů z železobetonu plochy do 4 m2</t>
  </si>
  <si>
    <t>-962019592</t>
  </si>
  <si>
    <t>24</t>
  </si>
  <si>
    <t>132232202</t>
  </si>
  <si>
    <t>Hloubení rýh do 10 m3 ručně šířky do 2 m v nesoudržné hornině tř. 3 při překopech inž sítí</t>
  </si>
  <si>
    <t>6706273</t>
  </si>
  <si>
    <t>25</t>
  </si>
  <si>
    <t>162201201</t>
  </si>
  <si>
    <t>Vodorovné přemístění do 10 m nošením výkopku z horniny tř. 1 až 4</t>
  </si>
  <si>
    <t>1987626922</t>
  </si>
  <si>
    <t>26</t>
  </si>
  <si>
    <t>167101101</t>
  </si>
  <si>
    <t>Nakládání výkopku z hornin tř. 1 až 4 do 100 m3</t>
  </si>
  <si>
    <t>988223402</t>
  </si>
  <si>
    <t>27</t>
  </si>
  <si>
    <t>997013501</t>
  </si>
  <si>
    <t>Odvoz suti a vybouraných hmot na skládku nebo meziskládku do 1 km se složením</t>
  </si>
  <si>
    <t>635693645</t>
  </si>
  <si>
    <t>28</t>
  </si>
  <si>
    <t>997013509</t>
  </si>
  <si>
    <t>Příplatek k odvozu suti a vybouraných hmot na skládku ZKD 1 km přes 1 km</t>
  </si>
  <si>
    <t>564143099</t>
  </si>
  <si>
    <t>29</t>
  </si>
  <si>
    <t>997013831</t>
  </si>
  <si>
    <t>Poplatek za uložení stavebního směsného odpadu na skládce (skládkovné)</t>
  </si>
  <si>
    <t>1205059809</t>
  </si>
  <si>
    <t>3</t>
  </si>
  <si>
    <t>Svislé a kompletní konstrukce</t>
  </si>
  <si>
    <t>7</t>
  </si>
  <si>
    <t>317142432</t>
  </si>
  <si>
    <t>Překlad nenosný pórobetonový š 125 mm v do 250 mm na tenkovrstvou maltu dl do 1250 mm</t>
  </si>
  <si>
    <t>kus</t>
  </si>
  <si>
    <t>6</t>
  </si>
  <si>
    <t>342272225</t>
  </si>
  <si>
    <t>Příčka z pórobetonových hladkých tvárnic na tenkovrstvou maltu tl 100 mm</t>
  </si>
  <si>
    <t>(5+2,4+2,5)*2,85-0,9*1,97*2</t>
  </si>
  <si>
    <t>54</t>
  </si>
  <si>
    <t>342291111</t>
  </si>
  <si>
    <t>Ukotvení příček montážní polyuretanovou pěnou tl příčky do 100 mm</t>
  </si>
  <si>
    <t>m</t>
  </si>
  <si>
    <t>1482331245</t>
  </si>
  <si>
    <t>55</t>
  </si>
  <si>
    <t>342291131</t>
  </si>
  <si>
    <t>Ukotvení příček k betonovým konstrukcím plochými kotvami</t>
  </si>
  <si>
    <t>2071216001</t>
  </si>
  <si>
    <t>22</t>
  </si>
  <si>
    <t>388382833</t>
  </si>
  <si>
    <t>Kanály pro rozvody sítí železobetonové vnitřní průřez do 900x900 mm</t>
  </si>
  <si>
    <t>-1166542121</t>
  </si>
  <si>
    <t>Úpravy povrchů, podlahy a osazování výplní</t>
  </si>
  <si>
    <t>631311135</t>
  </si>
  <si>
    <t>Mazanina tl do 240 mm z betonu prostého bez zvýšených nároků na prostředí tř. C 20/25</t>
  </si>
  <si>
    <t>12</t>
  </si>
  <si>
    <t>0,15*8,2*5,5</t>
  </si>
  <si>
    <t>631319012</t>
  </si>
  <si>
    <t>Příplatek k mazanině tl do 120 mm za přehlazení povrchu</t>
  </si>
  <si>
    <t>14</t>
  </si>
  <si>
    <t>45</t>
  </si>
  <si>
    <t>6313511</t>
  </si>
  <si>
    <t>-548796409</t>
  </si>
  <si>
    <t>44</t>
  </si>
  <si>
    <t>631351111</t>
  </si>
  <si>
    <t>Zřízení bednění otvorů a prostupů v podlahách</t>
  </si>
  <si>
    <t>-2005922758</t>
  </si>
  <si>
    <t>46</t>
  </si>
  <si>
    <t>631351112</t>
  </si>
  <si>
    <t>Odstranění bednění otvorů a prostupů v podlahách</t>
  </si>
  <si>
    <t>92746305</t>
  </si>
  <si>
    <t>631362021</t>
  </si>
  <si>
    <t>Výztuž mazanin svařovanými sítěmi Kari</t>
  </si>
  <si>
    <t>16</t>
  </si>
  <si>
    <t>8,2*5,5*2*0,00444</t>
  </si>
  <si>
    <t>43</t>
  </si>
  <si>
    <t>632451214.CMX</t>
  </si>
  <si>
    <t>Potěr cementový samonivelační litý CEMEX CemLevel C20 tl do 50 mm</t>
  </si>
  <si>
    <t>-820347913</t>
  </si>
  <si>
    <t>Trubní vedení</t>
  </si>
  <si>
    <t>877315211</t>
  </si>
  <si>
    <t>Montáž tvarovek z tvrdého PVC-systém KG nebo z polypropylenu-systém KG 2000 jednoosé DN 160</t>
  </si>
  <si>
    <t>18</t>
  </si>
  <si>
    <t>28611506</t>
  </si>
  <si>
    <t>redukce kanalizační PVC 160/125</t>
  </si>
  <si>
    <t>28611361</t>
  </si>
  <si>
    <t>koleno kanalizační PVC KG 160x45°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</si>
  <si>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</si>
  <si>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</si>
  <si>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</si>
  <si>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</si>
  <si>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976044211</t>
  </si>
  <si>
    <t>Vybourání betonových nebo ŽB obrub šachet průřezu do 0,03 m2</t>
  </si>
  <si>
    <t>998</t>
  </si>
  <si>
    <t>Přesun hmot</t>
  </si>
  <si>
    <t>5</t>
  </si>
  <si>
    <t>998018001</t>
  </si>
  <si>
    <t>Přesun hmot ruční pro budovy v do 6 m</t>
  </si>
  <si>
    <t>PSV</t>
  </si>
  <si>
    <t>Práce a dodávky PSV</t>
  </si>
  <si>
    <t>711</t>
  </si>
  <si>
    <t>Izolace proti vodě, vlhkosti a plynům</t>
  </si>
  <si>
    <t>34</t>
  </si>
  <si>
    <t>711111002</t>
  </si>
  <si>
    <t>Provedení izolace proti zemní vlhkosti vodorovné za studena lakem asfaltovým</t>
  </si>
  <si>
    <t>1024</t>
  </si>
  <si>
    <t>510739079</t>
  </si>
  <si>
    <t>36</t>
  </si>
  <si>
    <t>711141559</t>
  </si>
  <si>
    <t>Provedení izolace proti zemní vlhkosti pásy přitavením vodorovné NAIP</t>
  </si>
  <si>
    <t>1175330682</t>
  </si>
  <si>
    <t>39</t>
  </si>
  <si>
    <t>711142559</t>
  </si>
  <si>
    <t>Provedení izolace proti zemní vlhkosti pásy přitavením svislé NAIP</t>
  </si>
  <si>
    <t>1306940722</t>
  </si>
  <si>
    <t>40</t>
  </si>
  <si>
    <t>62836110</t>
  </si>
  <si>
    <t>pás asfaltový natavitelný oxidovaný tl. 4mm s vložkou z hliníkové fólie / hliníkové fólie s textilií, se spalitelnou PE folií nebo jemnozrnným minerálním posypem</t>
  </si>
  <si>
    <t>-1360424030</t>
  </si>
  <si>
    <t>38</t>
  </si>
  <si>
    <t>711191011</t>
  </si>
  <si>
    <t>Provedení adhezního můstku na svislé ploše</t>
  </si>
  <si>
    <t>-1585811966</t>
  </si>
  <si>
    <t>42</t>
  </si>
  <si>
    <t>711191201</t>
  </si>
  <si>
    <t>Provedení izolace proti zemní vlhkosti hydroizolační stěrkou vodorovné na betonu, 2 vrstvy</t>
  </si>
  <si>
    <t>-385874276</t>
  </si>
  <si>
    <t>41</t>
  </si>
  <si>
    <t>711192201</t>
  </si>
  <si>
    <t>Provedení izolace proti zemní vlhkosti hydroizolační stěrkou svislé na betonu, 2 vrstvy</t>
  </si>
  <si>
    <t>763426879</t>
  </si>
  <si>
    <t>721</t>
  </si>
  <si>
    <t>Zdravotechnika - vnitřní kanalizace</t>
  </si>
  <si>
    <t>11</t>
  </si>
  <si>
    <t>721111124</t>
  </si>
  <si>
    <t>Montáž potrubí kanalizační kameninové hrdlové s integrovaným spojem DN 200</t>
  </si>
  <si>
    <t>7,9+1,5</t>
  </si>
  <si>
    <t>28611132.OSM</t>
  </si>
  <si>
    <t>KGEM trouba DN160x4,0/2000 SN4</t>
  </si>
  <si>
    <t>13</t>
  </si>
  <si>
    <t>28611126.OSM</t>
  </si>
  <si>
    <t>KGEM trouba DN125x3,2/1000 SN4</t>
  </si>
  <si>
    <t>17</t>
  </si>
  <si>
    <t>998721201</t>
  </si>
  <si>
    <t>Přesun hmot procentní pro vnitřní kanalizace v objektech v do 6 m</t>
  </si>
  <si>
    <t>%</t>
  </si>
  <si>
    <t>R001</t>
  </si>
  <si>
    <t>Napojení a odzkoušení kanalizace</t>
  </si>
  <si>
    <t>komplet</t>
  </si>
  <si>
    <t>19</t>
  </si>
  <si>
    <t>R002</t>
  </si>
  <si>
    <t>Demontáž stávajících rozvodů</t>
  </si>
  <si>
    <t>731</t>
  </si>
  <si>
    <t>Ústřední vytápění - kotelny</t>
  </si>
  <si>
    <t>49</t>
  </si>
  <si>
    <t>731B</t>
  </si>
  <si>
    <t>Úprava vedení vytápění - vypuštění, napuštění, odvzdušnění systému, dmtž tepelné izolace</t>
  </si>
  <si>
    <t>soubor</t>
  </si>
  <si>
    <t>-1318080956</t>
  </si>
  <si>
    <t>47</t>
  </si>
  <si>
    <t>733191925</t>
  </si>
  <si>
    <t>Navaření odbočky na potrubí ocelové závitové DN 25</t>
  </si>
  <si>
    <t>1703080996</t>
  </si>
  <si>
    <t>53</t>
  </si>
  <si>
    <t>733811252V</t>
  </si>
  <si>
    <t>Ochrana potrubí ústředního vytápění termoizolačními trubicemi z minerální vlny s opláštěním Al fólií</t>
  </si>
  <si>
    <t>-1150789055</t>
  </si>
  <si>
    <t>52</t>
  </si>
  <si>
    <t>63154601</t>
  </si>
  <si>
    <t>pouzdro izolační potrubní s jednostrannou Al fólií max. 250/100 °C 28/50 mm</t>
  </si>
  <si>
    <t>-112361423</t>
  </si>
  <si>
    <t>733</t>
  </si>
  <si>
    <t>Ústřední vytápění - rozvodné potrubí</t>
  </si>
  <si>
    <t>OST</t>
  </si>
  <si>
    <t>Ostatní</t>
  </si>
  <si>
    <t>33</t>
  </si>
  <si>
    <t>020001000</t>
  </si>
  <si>
    <t>Příprava staveniště - příprava balkonu, ochrana zábradlí, zakrytí oken</t>
  </si>
  <si>
    <t>-1501488872</t>
  </si>
  <si>
    <t>50</t>
  </si>
  <si>
    <t>020002000</t>
  </si>
  <si>
    <t>Zábor a úprava pozemku před balkonem bytu do původního stavu</t>
  </si>
  <si>
    <t>1969272996</t>
  </si>
  <si>
    <t>51</t>
  </si>
  <si>
    <t>020003000</t>
  </si>
  <si>
    <t>Úklid společných prostor před opravovaným bytem v průběhu prací</t>
  </si>
  <si>
    <t>1434937306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</si>
</sst>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3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9" fillId="3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K17" sqref="K17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10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7"/>
      <c r="BE5" s="181" t="s">
        <v>15</v>
      </c>
      <c r="BS5" s="14" t="s">
        <v>6</v>
      </c>
    </row>
    <row r="6" spans="1:74" ht="36.9" customHeight="1">
      <c r="B6" s="17"/>
      <c r="D6" s="22" t="s">
        <v>16</v>
      </c>
      <c r="K6" s="211" t="s">
        <v>71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7"/>
      <c r="BE6" s="182"/>
      <c r="BS6" s="14" t="s">
        <v>6</v>
      </c>
    </row>
    <row r="7" spans="1:74" ht="12" customHeight="1">
      <c r="B7" s="17"/>
      <c r="D7" s="23" t="s">
        <v>17</v>
      </c>
      <c r="K7" s="14" t="s">
        <v>1</v>
      </c>
      <c r="AK7" s="23" t="s">
        <v>18</v>
      </c>
      <c r="AN7" s="14" t="s">
        <v>1</v>
      </c>
      <c r="AR7" s="17"/>
      <c r="BE7" s="182"/>
      <c r="BS7" s="14" t="s">
        <v>6</v>
      </c>
    </row>
    <row r="8" spans="1:74" ht="12" customHeight="1">
      <c r="B8" s="17"/>
      <c r="D8" s="23" t="s">
        <v>19</v>
      </c>
      <c r="K8" s="14" t="s">
        <v>20</v>
      </c>
      <c r="AK8" s="23" t="s">
        <v>21</v>
      </c>
      <c r="AN8" s="24" t="s">
        <v>22</v>
      </c>
      <c r="AR8" s="17"/>
      <c r="BE8" s="182"/>
      <c r="BS8" s="14" t="s">
        <v>6</v>
      </c>
    </row>
    <row r="9" spans="1:74" ht="14.4" customHeight="1">
      <c r="B9" s="17"/>
      <c r="AR9" s="17"/>
      <c r="BE9" s="182"/>
      <c r="BS9" s="14" t="s">
        <v>6</v>
      </c>
    </row>
    <row r="10" spans="1:74" ht="12" customHeight="1">
      <c r="B10" s="17"/>
      <c r="D10" s="23" t="s">
        <v>23</v>
      </c>
      <c r="K10" t="s">
        <v>79</v>
      </c>
      <c r="AK10" s="23" t="s">
        <v>24</v>
      </c>
      <c r="AN10" s="14" t="s">
        <v>1</v>
      </c>
      <c r="AR10" s="17"/>
      <c r="BE10" s="182"/>
      <c r="BS10" s="14" t="s">
        <v>6</v>
      </c>
    </row>
    <row r="11" spans="1:74" ht="18.45" customHeight="1">
      <c r="B11" s="17"/>
      <c r="E11" s="14" t="s">
        <v>20</v>
      </c>
      <c r="AK11" s="23" t="s">
        <v>25</v>
      </c>
      <c r="AN11" s="14" t="s">
        <v>1</v>
      </c>
      <c r="AR11" s="17"/>
      <c r="BE11" s="182"/>
      <c r="BS11" s="14" t="s">
        <v>6</v>
      </c>
    </row>
    <row r="12" spans="1:74" ht="6.9" customHeight="1">
      <c r="B12" s="17"/>
      <c r="AR12" s="17"/>
      <c r="BE12" s="182"/>
      <c r="BS12" s="14" t="s">
        <v>6</v>
      </c>
    </row>
    <row r="13" spans="1:74" ht="12" customHeight="1">
      <c r="B13" s="17"/>
      <c r="D13" s="23" t="s">
        <v>26</v>
      </c>
      <c r="AK13" s="23" t="s">
        <v>24</v>
      </c>
      <c r="AN13" s="25" t="s">
        <v>27</v>
      </c>
      <c r="AR13" s="17"/>
      <c r="BE13" s="182"/>
      <c r="BS13" s="14" t="s">
        <v>6</v>
      </c>
    </row>
    <row r="14" spans="1:74" ht="10.199999999999999">
      <c r="B14" s="17"/>
      <c r="E14" s="212" t="s">
        <v>27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3" t="s">
        <v>25</v>
      </c>
      <c r="AN14" s="25" t="s">
        <v>27</v>
      </c>
      <c r="AR14" s="17"/>
      <c r="BE14" s="182"/>
      <c r="BS14" s="14" t="s">
        <v>6</v>
      </c>
    </row>
    <row r="15" spans="1:74" ht="6.9" customHeight="1">
      <c r="B15" s="17"/>
      <c r="AR15" s="17"/>
      <c r="BE15" s="182"/>
      <c r="BS15" s="14" t="s">
        <v>3</v>
      </c>
    </row>
    <row r="16" spans="1:74" ht="12" customHeight="1">
      <c r="B16" s="17"/>
      <c r="D16" s="23" t="s">
        <v>28</v>
      </c>
      <c r="K16" t="s">
        <v>81</v>
      </c>
      <c r="AK16" s="23" t="s">
        <v>24</v>
      </c>
      <c r="AN16" s="14" t="s">
        <v>1</v>
      </c>
      <c r="AR16" s="17"/>
      <c r="BE16" s="182"/>
      <c r="BS16" s="14" t="s">
        <v>3</v>
      </c>
    </row>
    <row r="17" spans="2:71" ht="18.45" customHeight="1">
      <c r="B17" s="17"/>
      <c r="E17" s="14" t="s">
        <v>20</v>
      </c>
      <c r="AK17" s="23" t="s">
        <v>25</v>
      </c>
      <c r="AN17" s="14" t="s">
        <v>1</v>
      </c>
      <c r="AR17" s="17"/>
      <c r="BE17" s="182"/>
      <c r="BS17" s="14" t="s">
        <v>29</v>
      </c>
    </row>
    <row r="18" spans="2:71" ht="6.9" customHeight="1">
      <c r="B18" s="17"/>
      <c r="AR18" s="17"/>
      <c r="BE18" s="182"/>
      <c r="BS18" s="14" t="s">
        <v>6</v>
      </c>
    </row>
    <row r="19" spans="2:71" ht="12" customHeight="1">
      <c r="B19" s="17"/>
      <c r="D19" s="23" t="s">
        <v>30</v>
      </c>
      <c r="AK19" s="23" t="s">
        <v>24</v>
      </c>
      <c r="AN19" s="14" t="s">
        <v>1</v>
      </c>
      <c r="AR19" s="17"/>
      <c r="BE19" s="182"/>
      <c r="BS19" s="14" t="s">
        <v>6</v>
      </c>
    </row>
    <row r="20" spans="2:71" ht="18.45" customHeight="1">
      <c r="B20" s="17"/>
      <c r="E20" s="14" t="s">
        <v>20</v>
      </c>
      <c r="AK20" s="23" t="s">
        <v>25</v>
      </c>
      <c r="AN20" s="14" t="s">
        <v>1</v>
      </c>
      <c r="AR20" s="17"/>
      <c r="BE20" s="182"/>
      <c r="BS20" s="14" t="s">
        <v>29</v>
      </c>
    </row>
    <row r="21" spans="2:71" ht="6.9" customHeight="1">
      <c r="B21" s="17"/>
      <c r="AR21" s="17"/>
      <c r="BE21" s="182"/>
    </row>
    <row r="22" spans="2:71" ht="12" customHeight="1">
      <c r="B22" s="17"/>
      <c r="D22" s="23" t="s">
        <v>31</v>
      </c>
      <c r="AR22" s="17"/>
      <c r="BE22" s="182"/>
    </row>
    <row r="23" spans="2:71" ht="14.4" customHeight="1">
      <c r="B23" s="17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7"/>
      <c r="BE23" s="182"/>
    </row>
    <row r="24" spans="2:71" ht="6.9" customHeight="1">
      <c r="B24" s="17"/>
      <c r="AR24" s="17"/>
      <c r="BE24" s="182"/>
    </row>
    <row r="25" spans="2:71" ht="6.9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82"/>
    </row>
    <row r="26" spans="2:71" s="1" customFormat="1" ht="25.95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3">
        <f>ROUND(AG54,2)</f>
        <v>0</v>
      </c>
      <c r="AL26" s="184"/>
      <c r="AM26" s="184"/>
      <c r="AN26" s="184"/>
      <c r="AO26" s="184"/>
      <c r="AR26" s="28"/>
      <c r="BE26" s="182"/>
    </row>
    <row r="27" spans="2:71" s="1" customFormat="1" ht="6.9" customHeight="1">
      <c r="B27" s="28"/>
      <c r="AR27" s="28"/>
      <c r="BE27" s="182"/>
    </row>
    <row r="28" spans="2:71" s="1" customFormat="1" ht="10.199999999999999">
      <c r="B28" s="28"/>
      <c r="L28" s="215" t="s">
        <v>33</v>
      </c>
      <c r="M28" s="215"/>
      <c r="N28" s="215"/>
      <c r="O28" s="215"/>
      <c r="P28" s="215"/>
      <c r="W28" s="215" t="s">
        <v>34</v>
      </c>
      <c r="X28" s="215"/>
      <c r="Y28" s="215"/>
      <c r="Z28" s="215"/>
      <c r="AA28" s="215"/>
      <c r="AB28" s="215"/>
      <c r="AC28" s="215"/>
      <c r="AD28" s="215"/>
      <c r="AE28" s="215"/>
      <c r="AK28" s="215" t="s">
        <v>35</v>
      </c>
      <c r="AL28" s="215"/>
      <c r="AM28" s="215"/>
      <c r="AN28" s="215"/>
      <c r="AO28" s="215"/>
      <c r="AR28" s="28"/>
      <c r="BE28" s="182"/>
    </row>
    <row r="29" spans="2:71" s="2" customFormat="1" ht="14.4" customHeight="1">
      <c r="B29" s="32"/>
      <c r="D29" s="23" t="s">
        <v>36</v>
      </c>
      <c r="F29" s="23" t="s">
        <v>37</v>
      </c>
      <c r="L29" s="216">
        <v>0.21</v>
      </c>
      <c r="M29" s="180"/>
      <c r="N29" s="180"/>
      <c r="O29" s="180"/>
      <c r="P29" s="180"/>
      <c r="W29" s="179">
        <f>ROUND(AZ54,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ROUND(AV54, 2)</f>
        <v>0</v>
      </c>
      <c r="AL29" s="180"/>
      <c r="AM29" s="180"/>
      <c r="AN29" s="180"/>
      <c r="AO29" s="180"/>
      <c r="AR29" s="32"/>
      <c r="BE29" s="182"/>
    </row>
    <row r="30" spans="2:71" s="2" customFormat="1" ht="14.4" customHeight="1">
      <c r="B30" s="32"/>
      <c r="F30" s="23" t="s">
        <v>38</v>
      </c>
      <c r="L30" s="216">
        <v>0.15</v>
      </c>
      <c r="M30" s="180"/>
      <c r="N30" s="180"/>
      <c r="O30" s="180"/>
      <c r="P30" s="180"/>
      <c r="W30" s="179">
        <f>ROUND(BA54,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ROUND(AW54, 2)</f>
        <v>0</v>
      </c>
      <c r="AL30" s="180"/>
      <c r="AM30" s="180"/>
      <c r="AN30" s="180"/>
      <c r="AO30" s="180"/>
      <c r="AR30" s="32"/>
      <c r="BE30" s="182"/>
    </row>
    <row r="31" spans="2:71" s="2" customFormat="1" ht="14.4" hidden="1" customHeight="1">
      <c r="B31" s="32"/>
      <c r="F31" s="23" t="s">
        <v>39</v>
      </c>
      <c r="L31" s="216">
        <v>0.21</v>
      </c>
      <c r="M31" s="180"/>
      <c r="N31" s="180"/>
      <c r="O31" s="180"/>
      <c r="P31" s="180"/>
      <c r="W31" s="179">
        <f>ROUND(BB54,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2"/>
      <c r="BE31" s="182"/>
    </row>
    <row r="32" spans="2:71" s="2" customFormat="1" ht="14.4" hidden="1" customHeight="1">
      <c r="B32" s="32"/>
      <c r="F32" s="23" t="s">
        <v>40</v>
      </c>
      <c r="L32" s="216">
        <v>0.15</v>
      </c>
      <c r="M32" s="180"/>
      <c r="N32" s="180"/>
      <c r="O32" s="180"/>
      <c r="P32" s="180"/>
      <c r="W32" s="179">
        <f>ROUND(BC54,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2"/>
      <c r="BE32" s="182"/>
    </row>
    <row r="33" spans="2:57" s="2" customFormat="1" ht="14.4" hidden="1" customHeight="1">
      <c r="B33" s="32"/>
      <c r="F33" s="23" t="s">
        <v>41</v>
      </c>
      <c r="L33" s="216">
        <v>0</v>
      </c>
      <c r="M33" s="180"/>
      <c r="N33" s="180"/>
      <c r="O33" s="180"/>
      <c r="P33" s="180"/>
      <c r="W33" s="179">
        <f>ROUND(BD54,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2"/>
      <c r="BE33" s="182"/>
    </row>
    <row r="34" spans="2:57" s="1" customFormat="1" ht="6.9" customHeight="1">
      <c r="B34" s="28"/>
      <c r="AR34" s="28"/>
      <c r="BE34" s="182"/>
    </row>
    <row r="35" spans="2:57" s="1" customFormat="1" ht="25.95" customHeight="1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85" t="s">
        <v>44</v>
      </c>
      <c r="Y35" s="186"/>
      <c r="Z35" s="186"/>
      <c r="AA35" s="186"/>
      <c r="AB35" s="186"/>
      <c r="AC35" s="35"/>
      <c r="AD35" s="35"/>
      <c r="AE35" s="35"/>
      <c r="AF35" s="35"/>
      <c r="AG35" s="35"/>
      <c r="AH35" s="35"/>
      <c r="AI35" s="35"/>
      <c r="AJ35" s="35"/>
      <c r="AK35" s="187">
        <f>SUM(AK26:AK33)</f>
        <v>0</v>
      </c>
      <c r="AL35" s="186"/>
      <c r="AM35" s="186"/>
      <c r="AN35" s="186"/>
      <c r="AO35" s="188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" customHeight="1">
      <c r="B42" s="28"/>
      <c r="C42" s="18" t="s">
        <v>45</v>
      </c>
      <c r="AR42" s="28"/>
    </row>
    <row r="43" spans="2:57" s="1" customFormat="1" ht="6.9" customHeight="1">
      <c r="B43" s="28"/>
      <c r="AR43" s="28"/>
    </row>
    <row r="44" spans="2:57" s="1" customFormat="1" ht="12" customHeight="1">
      <c r="B44" s="28"/>
      <c r="C44" s="23" t="s">
        <v>13</v>
      </c>
      <c r="L44" s="1" t="str">
        <f>K5</f>
        <v>IMPORT</v>
      </c>
      <c r="AR44" s="28"/>
    </row>
    <row r="45" spans="2:57" s="3" customFormat="1" ht="36.9" customHeight="1">
      <c r="B45" s="41"/>
      <c r="C45" s="42" t="s">
        <v>16</v>
      </c>
      <c r="L45" s="193" t="str">
        <f>K6</f>
        <v>Oprava ležaté kanalizace v bytové jednotce č. 4 Na Aleji č.p. 82, Frýdek-Místek</v>
      </c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R45" s="41"/>
    </row>
    <row r="46" spans="2:57" s="1" customFormat="1" ht="6.9" customHeight="1">
      <c r="B46" s="28"/>
      <c r="AR46" s="28"/>
    </row>
    <row r="47" spans="2:57" s="1" customFormat="1" ht="12" customHeight="1">
      <c r="B47" s="28"/>
      <c r="C47" s="23" t="s">
        <v>19</v>
      </c>
      <c r="L47" s="43" t="str">
        <f>IF(K8="","",K8)</f>
        <v xml:space="preserve"> </v>
      </c>
      <c r="AI47" s="23" t="s">
        <v>21</v>
      </c>
      <c r="AM47" s="195" t="str">
        <f>IF(AN8= "","",AN8)</f>
        <v>15. 2. 2019</v>
      </c>
      <c r="AN47" s="195"/>
      <c r="AR47" s="28"/>
    </row>
    <row r="48" spans="2:57" s="1" customFormat="1" ht="6.9" customHeight="1">
      <c r="B48" s="28"/>
      <c r="AR48" s="28"/>
    </row>
    <row r="49" spans="1:91" s="1" customFormat="1" ht="12.6" customHeight="1">
      <c r="B49" s="28"/>
      <c r="C49" s="23" t="s">
        <v>23</v>
      </c>
      <c r="L49" s="1" t="str">
        <f>IF(E11= "","",E11)</f>
        <v xml:space="preserve"> </v>
      </c>
      <c r="AI49" s="23" t="s">
        <v>28</v>
      </c>
      <c r="AM49" s="191" t="str">
        <f>IF(E17="","",E17)</f>
        <v xml:space="preserve"> </v>
      </c>
      <c r="AN49" s="192"/>
      <c r="AO49" s="192"/>
      <c r="AP49" s="192"/>
      <c r="AR49" s="28"/>
      <c r="AS49" s="196" t="s">
        <v>46</v>
      </c>
      <c r="AT49" s="197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2.6" customHeight="1">
      <c r="B50" s="28"/>
      <c r="C50" s="23" t="s">
        <v>26</v>
      </c>
      <c r="L50" s="1" t="str">
        <f>IF(E14= "Vyplň údaj","",E14)</f>
        <v/>
      </c>
      <c r="AI50" s="23" t="s">
        <v>30</v>
      </c>
      <c r="AM50" s="191" t="str">
        <f>IF(E20="","",E20)</f>
        <v xml:space="preserve"> </v>
      </c>
      <c r="AN50" s="192"/>
      <c r="AO50" s="192"/>
      <c r="AP50" s="192"/>
      <c r="AR50" s="28"/>
      <c r="AS50" s="198"/>
      <c r="AT50" s="199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8" customHeight="1">
      <c r="B51" s="28"/>
      <c r="AR51" s="28"/>
      <c r="AS51" s="198"/>
      <c r="AT51" s="199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>
      <c r="B52" s="28"/>
      <c r="C52" s="200" t="s">
        <v>47</v>
      </c>
      <c r="D52" s="201"/>
      <c r="E52" s="201"/>
      <c r="F52" s="201"/>
      <c r="G52" s="201"/>
      <c r="H52" s="49"/>
      <c r="I52" s="202" t="s">
        <v>48</v>
      </c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3" t="s">
        <v>49</v>
      </c>
      <c r="AH52" s="201"/>
      <c r="AI52" s="201"/>
      <c r="AJ52" s="201"/>
      <c r="AK52" s="201"/>
      <c r="AL52" s="201"/>
      <c r="AM52" s="201"/>
      <c r="AN52" s="202" t="s">
        <v>50</v>
      </c>
      <c r="AO52" s="201"/>
      <c r="AP52" s="204"/>
      <c r="AQ52" s="50" t="s">
        <v>51</v>
      </c>
      <c r="AR52" s="28"/>
      <c r="AS52" s="51" t="s">
        <v>52</v>
      </c>
      <c r="AT52" s="52" t="s">
        <v>53</v>
      </c>
      <c r="AU52" s="52" t="s">
        <v>54</v>
      </c>
      <c r="AV52" s="52" t="s">
        <v>55</v>
      </c>
      <c r="AW52" s="52" t="s">
        <v>56</v>
      </c>
      <c r="AX52" s="52" t="s">
        <v>57</v>
      </c>
      <c r="AY52" s="52" t="s">
        <v>58</v>
      </c>
      <c r="AZ52" s="52" t="s">
        <v>59</v>
      </c>
      <c r="BA52" s="52" t="s">
        <v>60</v>
      </c>
      <c r="BB52" s="52" t="s">
        <v>61</v>
      </c>
      <c r="BC52" s="52" t="s">
        <v>62</v>
      </c>
      <c r="BD52" s="53" t="s">
        <v>63</v>
      </c>
    </row>
    <row r="53" spans="1:91" s="1" customFormat="1" ht="10.8" customHeight="1">
      <c r="B53" s="28"/>
      <c r="AR53" s="28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" customHeight="1">
      <c r="B54" s="55"/>
      <c r="C54" s="56" t="s">
        <v>64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08">
        <f>ROUND(AG55,2)</f>
        <v>0</v>
      </c>
      <c r="AH54" s="208"/>
      <c r="AI54" s="208"/>
      <c r="AJ54" s="208"/>
      <c r="AK54" s="208"/>
      <c r="AL54" s="208"/>
      <c r="AM54" s="208"/>
      <c r="AN54" s="209">
        <f>SUM(AG54,AT54)</f>
        <v>0</v>
      </c>
      <c r="AO54" s="209"/>
      <c r="AP54" s="209"/>
      <c r="AQ54" s="59" t="s">
        <v>1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65</v>
      </c>
      <c r="BT54" s="64" t="s">
        <v>66</v>
      </c>
      <c r="BU54" s="65" t="s">
        <v>67</v>
      </c>
      <c r="BV54" s="64" t="s">
        <v>14</v>
      </c>
      <c r="BW54" s="64" t="s">
        <v>4</v>
      </c>
      <c r="BX54" s="64" t="s">
        <v>68</v>
      </c>
      <c r="CL54" s="64" t="s">
        <v>1</v>
      </c>
    </row>
    <row r="55" spans="1:91" s="5" customFormat="1" ht="66" customHeight="1">
      <c r="A55" s="66" t="s">
        <v>69</v>
      </c>
      <c r="B55" s="67"/>
      <c r="C55" s="68"/>
      <c r="D55" s="207" t="s">
        <v>70</v>
      </c>
      <c r="E55" s="207"/>
      <c r="F55" s="207"/>
      <c r="G55" s="207"/>
      <c r="H55" s="207"/>
      <c r="I55" s="69"/>
      <c r="J55" s="207" t="s">
        <v>71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5">
        <f>'2019-B002 - Oprava b - Op...'!J30</f>
        <v>0</v>
      </c>
      <c r="AH55" s="206"/>
      <c r="AI55" s="206"/>
      <c r="AJ55" s="206"/>
      <c r="AK55" s="206"/>
      <c r="AL55" s="206"/>
      <c r="AM55" s="206"/>
      <c r="AN55" s="205">
        <f>SUM(AG55,AT55)</f>
        <v>0</v>
      </c>
      <c r="AO55" s="206"/>
      <c r="AP55" s="206"/>
      <c r="AQ55" s="70" t="s">
        <v>72</v>
      </c>
      <c r="AR55" s="67"/>
      <c r="AS55" s="71">
        <v>0</v>
      </c>
      <c r="AT55" s="72">
        <f>ROUND(SUM(AV55:AW55),2)</f>
        <v>0</v>
      </c>
      <c r="AU55" s="73">
        <f>'2019-B002 - Oprava b - Op...'!P92</f>
        <v>0</v>
      </c>
      <c r="AV55" s="72">
        <f>'2019-B002 - Oprava b - Op...'!J33</f>
        <v>0</v>
      </c>
      <c r="AW55" s="72">
        <f>'2019-B002 - Oprava b - Op...'!J34</f>
        <v>0</v>
      </c>
      <c r="AX55" s="72">
        <f>'2019-B002 - Oprava b - Op...'!J35</f>
        <v>0</v>
      </c>
      <c r="AY55" s="72">
        <f>'2019-B002 - Oprava b - Op...'!J36</f>
        <v>0</v>
      </c>
      <c r="AZ55" s="72">
        <f>'2019-B002 - Oprava b - Op...'!F33</f>
        <v>0</v>
      </c>
      <c r="BA55" s="72">
        <f>'2019-B002 - Oprava b - Op...'!F34</f>
        <v>0</v>
      </c>
      <c r="BB55" s="72">
        <f>'2019-B002 - Oprava b - Op...'!F35</f>
        <v>0</v>
      </c>
      <c r="BC55" s="72">
        <f>'2019-B002 - Oprava b - Op...'!F36</f>
        <v>0</v>
      </c>
      <c r="BD55" s="74">
        <f>'2019-B002 - Oprava b - Op...'!F37</f>
        <v>0</v>
      </c>
      <c r="BT55" s="75" t="s">
        <v>73</v>
      </c>
      <c r="BV55" s="75" t="s">
        <v>14</v>
      </c>
      <c r="BW55" s="75" t="s">
        <v>74</v>
      </c>
      <c r="BX55" s="75" t="s">
        <v>4</v>
      </c>
      <c r="CL55" s="75" t="s">
        <v>1</v>
      </c>
      <c r="CM55" s="75" t="s">
        <v>73</v>
      </c>
    </row>
    <row r="56" spans="1:91" s="1" customFormat="1" ht="30" customHeight="1">
      <c r="B56" s="28"/>
      <c r="AR56" s="28"/>
    </row>
    <row r="57" spans="1:91" s="1" customFormat="1" ht="6.9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2019-B002 - Oprava b - Op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0"/>
  <sheetViews>
    <sheetView showGridLines="0" tabSelected="1" workbookViewId="0">
      <selection activeCell="F11" sqref="F11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76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74</v>
      </c>
    </row>
    <row r="3" spans="2:46" ht="6.9" customHeight="1">
      <c r="B3" s="15"/>
      <c r="C3" s="16"/>
      <c r="D3" s="16"/>
      <c r="E3" s="16"/>
      <c r="F3" s="16"/>
      <c r="G3" s="16"/>
      <c r="H3" s="16"/>
      <c r="I3" s="77"/>
      <c r="J3" s="16"/>
      <c r="K3" s="16"/>
      <c r="L3" s="17"/>
      <c r="AT3" s="14" t="s">
        <v>73</v>
      </c>
    </row>
    <row r="4" spans="2:46" ht="24.9" customHeight="1">
      <c r="B4" s="17"/>
      <c r="D4" s="18" t="s">
        <v>75</v>
      </c>
      <c r="L4" s="17"/>
      <c r="M4" s="19" t="s">
        <v>10</v>
      </c>
      <c r="AT4" s="14" t="s">
        <v>3</v>
      </c>
    </row>
    <row r="5" spans="2:46" ht="6.9" customHeight="1">
      <c r="B5" s="17"/>
      <c r="L5" s="17"/>
    </row>
    <row r="6" spans="2:46" ht="12" customHeight="1">
      <c r="B6" s="17"/>
      <c r="D6" s="23" t="s">
        <v>16</v>
      </c>
      <c r="L6" s="17"/>
    </row>
    <row r="7" spans="2:46" ht="14.4" customHeight="1">
      <c r="B7" s="17"/>
      <c r="E7" s="217" t="str">
        <f>'Rekapitulace stavby'!K6</f>
        <v>Oprava ležaté kanalizace v bytové jednotce č. 4 Na Aleji č.p. 82, Frýdek-Místek</v>
      </c>
      <c r="F7" s="218"/>
      <c r="G7" s="218"/>
      <c r="H7" s="218"/>
      <c r="L7" s="17"/>
    </row>
    <row r="8" spans="2:46" s="1" customFormat="1" ht="12" customHeight="1">
      <c r="B8" s="28"/>
      <c r="D8" s="23" t="s">
        <v>76</v>
      </c>
      <c r="I8" s="78"/>
      <c r="L8" s="28"/>
    </row>
    <row r="9" spans="2:46" s="1" customFormat="1" ht="36.9" customHeight="1">
      <c r="B9" s="28"/>
      <c r="E9" s="193" t="s">
        <v>71</v>
      </c>
      <c r="F9" s="192"/>
      <c r="G9" s="192"/>
      <c r="H9" s="192"/>
      <c r="I9" s="78"/>
      <c r="L9" s="28"/>
    </row>
    <row r="10" spans="2:46" s="1" customFormat="1" ht="10.199999999999999">
      <c r="B10" s="28"/>
      <c r="I10" s="78"/>
      <c r="L10" s="28"/>
    </row>
    <row r="11" spans="2:46" s="1" customFormat="1" ht="12" customHeight="1">
      <c r="B11" s="28"/>
      <c r="D11" s="23" t="s">
        <v>17</v>
      </c>
      <c r="F11" s="14" t="s">
        <v>1</v>
      </c>
      <c r="I11" s="79" t="s">
        <v>18</v>
      </c>
      <c r="J11" s="14" t="s">
        <v>1</v>
      </c>
      <c r="L11" s="28"/>
    </row>
    <row r="12" spans="2:46" s="1" customFormat="1" ht="12" customHeight="1">
      <c r="B12" s="28"/>
      <c r="D12" s="23" t="s">
        <v>19</v>
      </c>
      <c r="F12" s="14" t="s">
        <v>77</v>
      </c>
      <c r="I12" s="79" t="s">
        <v>21</v>
      </c>
      <c r="J12" s="44" t="str">
        <f>'Rekapitulace stavby'!AN8</f>
        <v>15. 2. 2019</v>
      </c>
      <c r="L12" s="28"/>
    </row>
    <row r="13" spans="2:46" s="1" customFormat="1" ht="10.8" customHeight="1">
      <c r="B13" s="28"/>
      <c r="I13" s="78"/>
      <c r="L13" s="28"/>
    </row>
    <row r="14" spans="2:46" s="1" customFormat="1" ht="12" customHeight="1">
      <c r="B14" s="28"/>
      <c r="D14" s="23" t="s">
        <v>23</v>
      </c>
      <c r="I14" s="79" t="s">
        <v>24</v>
      </c>
      <c r="J14" s="14" t="s">
        <v>78</v>
      </c>
      <c r="L14" s="28"/>
    </row>
    <row r="15" spans="2:46" s="1" customFormat="1" ht="18" customHeight="1">
      <c r="B15" s="28"/>
      <c r="E15" s="14" t="s">
        <v>79</v>
      </c>
      <c r="I15" s="79" t="s">
        <v>25</v>
      </c>
      <c r="J15" s="14" t="s">
        <v>1</v>
      </c>
      <c r="L15" s="28"/>
    </row>
    <row r="16" spans="2:46" s="1" customFormat="1" ht="6.9" customHeight="1">
      <c r="B16" s="28"/>
      <c r="I16" s="78"/>
      <c r="L16" s="28"/>
    </row>
    <row r="17" spans="2:12" s="1" customFormat="1" ht="12" customHeight="1">
      <c r="B17" s="28"/>
      <c r="D17" s="23" t="s">
        <v>26</v>
      </c>
      <c r="I17" s="79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9" t="str">
        <f>'Rekapitulace stavby'!E14</f>
        <v>Vyplň údaj</v>
      </c>
      <c r="F18" s="210"/>
      <c r="G18" s="210"/>
      <c r="H18" s="210"/>
      <c r="I18" s="79" t="s">
        <v>25</v>
      </c>
      <c r="J18" s="24" t="str">
        <f>'Rekapitulace stavby'!AN14</f>
        <v>Vyplň údaj</v>
      </c>
      <c r="L18" s="28"/>
    </row>
    <row r="19" spans="2:12" s="1" customFormat="1" ht="6.9" customHeight="1">
      <c r="B19" s="28"/>
      <c r="I19" s="78"/>
      <c r="L19" s="28"/>
    </row>
    <row r="20" spans="2:12" s="1" customFormat="1" ht="12" customHeight="1">
      <c r="B20" s="28"/>
      <c r="D20" s="23" t="s">
        <v>28</v>
      </c>
      <c r="I20" s="79" t="s">
        <v>24</v>
      </c>
      <c r="J20" s="14" t="s">
        <v>80</v>
      </c>
      <c r="L20" s="28"/>
    </row>
    <row r="21" spans="2:12" s="1" customFormat="1" ht="18" customHeight="1">
      <c r="B21" s="28"/>
      <c r="E21" s="14" t="s">
        <v>81</v>
      </c>
      <c r="I21" s="79" t="s">
        <v>25</v>
      </c>
      <c r="J21" s="14" t="s">
        <v>1</v>
      </c>
      <c r="L21" s="28"/>
    </row>
    <row r="22" spans="2:12" s="1" customFormat="1" ht="6.9" customHeight="1">
      <c r="B22" s="28"/>
      <c r="I22" s="78"/>
      <c r="L22" s="28"/>
    </row>
    <row r="23" spans="2:12" s="1" customFormat="1" ht="12" customHeight="1">
      <c r="B23" s="28"/>
      <c r="D23" s="23" t="s">
        <v>30</v>
      </c>
      <c r="I23" s="79" t="s">
        <v>24</v>
      </c>
      <c r="J23" s="14" t="str">
        <f>IF('Rekapitulace stavby'!AN19="","",'Rekapitulace stavby'!AN19)</f>
        <v/>
      </c>
      <c r="L23" s="28"/>
    </row>
    <row r="24" spans="2:12" s="1" customFormat="1" ht="18" customHeight="1">
      <c r="B24" s="28"/>
      <c r="E24" s="14" t="str">
        <f>IF('Rekapitulace stavby'!E20="","",'Rekapitulace stavby'!E20)</f>
        <v xml:space="preserve"> </v>
      </c>
      <c r="I24" s="79" t="s">
        <v>25</v>
      </c>
      <c r="J24" s="14" t="str">
        <f>IF('Rekapitulace stavby'!AN20="","",'Rekapitulace stavby'!AN20)</f>
        <v/>
      </c>
      <c r="L24" s="28"/>
    </row>
    <row r="25" spans="2:12" s="1" customFormat="1" ht="6.9" customHeight="1">
      <c r="B25" s="28"/>
      <c r="I25" s="78"/>
      <c r="L25" s="28"/>
    </row>
    <row r="26" spans="2:12" s="1" customFormat="1" ht="12" customHeight="1">
      <c r="B26" s="28"/>
      <c r="D26" s="23" t="s">
        <v>31</v>
      </c>
      <c r="I26" s="78"/>
      <c r="L26" s="28"/>
    </row>
    <row r="27" spans="2:12" s="6" customFormat="1" ht="14.4" customHeight="1">
      <c r="B27" s="80"/>
      <c r="E27" s="214" t="s">
        <v>1</v>
      </c>
      <c r="F27" s="214"/>
      <c r="G27" s="214"/>
      <c r="H27" s="214"/>
      <c r="I27" s="81"/>
      <c r="L27" s="80"/>
    </row>
    <row r="28" spans="2:12" s="1" customFormat="1" ht="6.9" customHeight="1">
      <c r="B28" s="28"/>
      <c r="I28" s="78"/>
      <c r="L28" s="28"/>
    </row>
    <row r="29" spans="2:12" s="1" customFormat="1" ht="6.9" customHeight="1">
      <c r="B29" s="28"/>
      <c r="D29" s="45"/>
      <c r="E29" s="45"/>
      <c r="F29" s="45"/>
      <c r="G29" s="45"/>
      <c r="H29" s="45"/>
      <c r="I29" s="82"/>
      <c r="J29" s="45"/>
      <c r="K29" s="45"/>
      <c r="L29" s="28"/>
    </row>
    <row r="30" spans="2:12" s="1" customFormat="1" ht="25.35" customHeight="1">
      <c r="B30" s="28"/>
      <c r="D30" s="83" t="s">
        <v>32</v>
      </c>
      <c r="I30" s="78"/>
      <c r="J30" s="58">
        <f>ROUND(J92, 2)</f>
        <v>0</v>
      </c>
      <c r="L30" s="28"/>
    </row>
    <row r="31" spans="2:12" s="1" customFormat="1" ht="6.9" customHeight="1">
      <c r="B31" s="28"/>
      <c r="D31" s="45"/>
      <c r="E31" s="45"/>
      <c r="F31" s="45"/>
      <c r="G31" s="45"/>
      <c r="H31" s="45"/>
      <c r="I31" s="82"/>
      <c r="J31" s="45"/>
      <c r="K31" s="45"/>
      <c r="L31" s="28"/>
    </row>
    <row r="32" spans="2:12" s="1" customFormat="1" ht="14.4" customHeight="1">
      <c r="B32" s="28"/>
      <c r="F32" s="31" t="s">
        <v>34</v>
      </c>
      <c r="I32" s="84" t="s">
        <v>33</v>
      </c>
      <c r="J32" s="31" t="s">
        <v>35</v>
      </c>
      <c r="L32" s="28"/>
    </row>
    <row r="33" spans="2:12" s="1" customFormat="1" ht="14.4" customHeight="1">
      <c r="B33" s="28"/>
      <c r="D33" s="23" t="s">
        <v>36</v>
      </c>
      <c r="E33" s="23" t="s">
        <v>37</v>
      </c>
      <c r="F33" s="85">
        <f>ROUND((SUM(BE92:BE169)),  2)</f>
        <v>0</v>
      </c>
      <c r="I33" s="86">
        <v>0.21</v>
      </c>
      <c r="J33" s="85">
        <f>ROUND(((SUM(BE92:BE169))*I33),  2)</f>
        <v>0</v>
      </c>
      <c r="L33" s="28"/>
    </row>
    <row r="34" spans="2:12" s="1" customFormat="1" ht="14.4" customHeight="1">
      <c r="B34" s="28"/>
      <c r="E34" s="23" t="s">
        <v>38</v>
      </c>
      <c r="F34" s="85">
        <f>ROUND((SUM(BF92:BF169)),  2)</f>
        <v>0</v>
      </c>
      <c r="I34" s="86">
        <v>0.15</v>
      </c>
      <c r="J34" s="85">
        <f>ROUND(((SUM(BF92:BF169))*I34),  2)</f>
        <v>0</v>
      </c>
      <c r="L34" s="28"/>
    </row>
    <row r="35" spans="2:12" s="1" customFormat="1" ht="14.4" hidden="1" customHeight="1">
      <c r="B35" s="28"/>
      <c r="E35" s="23" t="s">
        <v>39</v>
      </c>
      <c r="F35" s="85">
        <f>ROUND((SUM(BG92:BG169)),  2)</f>
        <v>0</v>
      </c>
      <c r="I35" s="86">
        <v>0.21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40</v>
      </c>
      <c r="F36" s="85">
        <f>ROUND((SUM(BH92:BH169)),  2)</f>
        <v>0</v>
      </c>
      <c r="I36" s="86">
        <v>0.15</v>
      </c>
      <c r="J36" s="85">
        <f>0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ROUND((SUM(BI92:BI169)),  2)</f>
        <v>0</v>
      </c>
      <c r="I37" s="86">
        <v>0</v>
      </c>
      <c r="J37" s="85">
        <f>0</f>
        <v>0</v>
      </c>
      <c r="L37" s="28"/>
    </row>
    <row r="38" spans="2:12" s="1" customFormat="1" ht="6.9" customHeight="1">
      <c r="B38" s="28"/>
      <c r="I38" s="78"/>
      <c r="L38" s="28"/>
    </row>
    <row r="39" spans="2:12" s="1" customFormat="1" ht="25.35" customHeight="1">
      <c r="B39" s="28"/>
      <c r="C39" s="87"/>
      <c r="D39" s="88" t="s">
        <v>42</v>
      </c>
      <c r="E39" s="49"/>
      <c r="F39" s="49"/>
      <c r="G39" s="89" t="s">
        <v>43</v>
      </c>
      <c r="H39" s="90" t="s">
        <v>44</v>
      </c>
      <c r="I39" s="91"/>
      <c r="J39" s="92">
        <f>SUM(J30:J37)</f>
        <v>0</v>
      </c>
      <c r="K39" s="93"/>
      <c r="L39" s="28"/>
    </row>
    <row r="40" spans="2:12" s="1" customFormat="1" ht="14.4" customHeight="1">
      <c r="B40" s="37"/>
      <c r="C40" s="38"/>
      <c r="D40" s="38"/>
      <c r="E40" s="38"/>
      <c r="F40" s="38"/>
      <c r="G40" s="38"/>
      <c r="H40" s="38"/>
      <c r="I40" s="94"/>
      <c r="J40" s="38"/>
      <c r="K40" s="38"/>
      <c r="L40" s="28"/>
    </row>
    <row r="44" spans="2:12" s="1" customFormat="1" ht="6.9" customHeight="1">
      <c r="B44" s="39"/>
      <c r="C44" s="40"/>
      <c r="D44" s="40"/>
      <c r="E44" s="40"/>
      <c r="F44" s="40"/>
      <c r="G44" s="40"/>
      <c r="H44" s="40"/>
      <c r="I44" s="95"/>
      <c r="J44" s="40"/>
      <c r="K44" s="40"/>
      <c r="L44" s="28"/>
    </row>
    <row r="45" spans="2:12" s="1" customFormat="1" ht="24.9" customHeight="1">
      <c r="B45" s="28"/>
      <c r="C45" s="18" t="s">
        <v>82</v>
      </c>
      <c r="I45" s="78"/>
      <c r="L45" s="28"/>
    </row>
    <row r="46" spans="2:12" s="1" customFormat="1" ht="6.9" customHeight="1">
      <c r="B46" s="28"/>
      <c r="I46" s="78"/>
      <c r="L46" s="28"/>
    </row>
    <row r="47" spans="2:12" s="1" customFormat="1" ht="12" customHeight="1">
      <c r="B47" s="28"/>
      <c r="C47" s="23" t="s">
        <v>16</v>
      </c>
      <c r="I47" s="78"/>
      <c r="L47" s="28"/>
    </row>
    <row r="48" spans="2:12" s="1" customFormat="1" ht="14.4" customHeight="1">
      <c r="B48" s="28"/>
      <c r="E48" s="217" t="str">
        <f>E7</f>
        <v>Oprava ležaté kanalizace v bytové jednotce č. 4 Na Aleji č.p. 82, Frýdek-Místek</v>
      </c>
      <c r="F48" s="218"/>
      <c r="G48" s="218"/>
      <c r="H48" s="218"/>
      <c r="I48" s="78"/>
      <c r="L48" s="28"/>
    </row>
    <row r="49" spans="2:47" s="1" customFormat="1" ht="12" customHeight="1">
      <c r="B49" s="28"/>
      <c r="C49" s="23" t="s">
        <v>76</v>
      </c>
      <c r="I49" s="78"/>
      <c r="L49" s="28"/>
    </row>
    <row r="50" spans="2:47" s="1" customFormat="1" ht="14.4" customHeight="1">
      <c r="B50" s="28"/>
      <c r="E50" s="193" t="str">
        <f>E9</f>
        <v>Oprava ležaté kanalizace v bytové jednotce č. 4 Na Aleji č.p. 82, Frýdek-Místek</v>
      </c>
      <c r="F50" s="192"/>
      <c r="G50" s="192"/>
      <c r="H50" s="192"/>
      <c r="I50" s="78"/>
      <c r="L50" s="28"/>
    </row>
    <row r="51" spans="2:47" s="1" customFormat="1" ht="6.9" customHeight="1">
      <c r="B51" s="28"/>
      <c r="I51" s="78"/>
      <c r="L51" s="28"/>
    </row>
    <row r="52" spans="2:47" s="1" customFormat="1" ht="12" customHeight="1">
      <c r="B52" s="28"/>
      <c r="C52" s="23" t="s">
        <v>19</v>
      </c>
      <c r="F52" s="14" t="str">
        <f>F12</f>
        <v>Frýdek-Místek</v>
      </c>
      <c r="I52" s="79" t="s">
        <v>21</v>
      </c>
      <c r="J52" s="44" t="str">
        <f>IF(J12="","",J12)</f>
        <v>15. 2. 2019</v>
      </c>
      <c r="L52" s="28"/>
    </row>
    <row r="53" spans="2:47" s="1" customFormat="1" ht="6.9" customHeight="1">
      <c r="B53" s="28"/>
      <c r="I53" s="78"/>
      <c r="L53" s="28"/>
    </row>
    <row r="54" spans="2:47" s="1" customFormat="1" ht="12.6" customHeight="1">
      <c r="B54" s="28"/>
      <c r="C54" s="23" t="s">
        <v>23</v>
      </c>
      <c r="F54" s="14" t="str">
        <f>E15</f>
        <v>Statutární město Frýdek-Místek</v>
      </c>
      <c r="I54" s="79" t="s">
        <v>28</v>
      </c>
      <c r="J54" s="26" t="str">
        <f>E21</f>
        <v>Ing. Robert Buďo</v>
      </c>
      <c r="L54" s="28"/>
    </row>
    <row r="55" spans="2:47" s="1" customFormat="1" ht="12.6" customHeight="1">
      <c r="B55" s="28"/>
      <c r="C55" s="23" t="s">
        <v>26</v>
      </c>
      <c r="F55" s="14" t="str">
        <f>IF(E18="","",E18)</f>
        <v>Vyplň údaj</v>
      </c>
      <c r="I55" s="79" t="s">
        <v>30</v>
      </c>
      <c r="J55" s="26" t="str">
        <f>E24</f>
        <v xml:space="preserve"> </v>
      </c>
      <c r="L55" s="28"/>
    </row>
    <row r="56" spans="2:47" s="1" customFormat="1" ht="10.35" customHeight="1">
      <c r="B56" s="28"/>
      <c r="I56" s="78"/>
      <c r="L56" s="28"/>
    </row>
    <row r="57" spans="2:47" s="1" customFormat="1" ht="29.25" customHeight="1">
      <c r="B57" s="28"/>
      <c r="C57" s="96" t="s">
        <v>83</v>
      </c>
      <c r="D57" s="87"/>
      <c r="E57" s="87"/>
      <c r="F57" s="87"/>
      <c r="G57" s="87"/>
      <c r="H57" s="87"/>
      <c r="I57" s="97"/>
      <c r="J57" s="98" t="s">
        <v>84</v>
      </c>
      <c r="K57" s="87"/>
      <c r="L57" s="28"/>
    </row>
    <row r="58" spans="2:47" s="1" customFormat="1" ht="10.35" customHeight="1">
      <c r="B58" s="28"/>
      <c r="I58" s="78"/>
      <c r="L58" s="28"/>
    </row>
    <row r="59" spans="2:47" s="1" customFormat="1" ht="22.8" customHeight="1">
      <c r="B59" s="28"/>
      <c r="C59" s="99" t="s">
        <v>85</v>
      </c>
      <c r="I59" s="78"/>
      <c r="J59" s="58">
        <f>J92</f>
        <v>0</v>
      </c>
      <c r="L59" s="28"/>
      <c r="AU59" s="14" t="s">
        <v>86</v>
      </c>
    </row>
    <row r="60" spans="2:47" s="7" customFormat="1" ht="24.9" customHeight="1">
      <c r="B60" s="100"/>
      <c r="D60" s="101" t="s">
        <v>87</v>
      </c>
      <c r="E60" s="102"/>
      <c r="F60" s="102"/>
      <c r="G60" s="102"/>
      <c r="H60" s="102"/>
      <c r="I60" s="103"/>
      <c r="J60" s="104">
        <f>J93</f>
        <v>0</v>
      </c>
      <c r="L60" s="100"/>
    </row>
    <row r="61" spans="2:47" s="8" customFormat="1" ht="19.95" customHeight="1">
      <c r="B61" s="105"/>
      <c r="D61" s="106" t="s">
        <v>88</v>
      </c>
      <c r="E61" s="107"/>
      <c r="F61" s="107"/>
      <c r="G61" s="107"/>
      <c r="H61" s="107"/>
      <c r="I61" s="108"/>
      <c r="J61" s="109">
        <f>J94</f>
        <v>0</v>
      </c>
      <c r="L61" s="105"/>
    </row>
    <row r="62" spans="2:47" s="8" customFormat="1" ht="19.95" customHeight="1">
      <c r="B62" s="105"/>
      <c r="D62" s="106" t="s">
        <v>89</v>
      </c>
      <c r="E62" s="107"/>
      <c r="F62" s="107"/>
      <c r="G62" s="107"/>
      <c r="H62" s="107"/>
      <c r="I62" s="108"/>
      <c r="J62" s="109">
        <f>J111</f>
        <v>0</v>
      </c>
      <c r="L62" s="105"/>
    </row>
    <row r="63" spans="2:47" s="8" customFormat="1" ht="19.95" customHeight="1">
      <c r="B63" s="105"/>
      <c r="D63" s="106" t="s">
        <v>90</v>
      </c>
      <c r="E63" s="107"/>
      <c r="F63" s="107"/>
      <c r="G63" s="107"/>
      <c r="H63" s="107"/>
      <c r="I63" s="108"/>
      <c r="J63" s="109">
        <f>J119</f>
        <v>0</v>
      </c>
      <c r="L63" s="105"/>
    </row>
    <row r="64" spans="2:47" s="8" customFormat="1" ht="19.95" customHeight="1">
      <c r="B64" s="105"/>
      <c r="D64" s="106" t="s">
        <v>91</v>
      </c>
      <c r="E64" s="107"/>
      <c r="F64" s="107"/>
      <c r="G64" s="107"/>
      <c r="H64" s="107"/>
      <c r="I64" s="108"/>
      <c r="J64" s="109">
        <f>J131</f>
        <v>0</v>
      </c>
      <c r="L64" s="105"/>
    </row>
    <row r="65" spans="2:12" s="8" customFormat="1" ht="19.95" customHeight="1">
      <c r="B65" s="105"/>
      <c r="D65" s="106" t="s">
        <v>92</v>
      </c>
      <c r="E65" s="107"/>
      <c r="F65" s="107"/>
      <c r="G65" s="107"/>
      <c r="H65" s="107"/>
      <c r="I65" s="108"/>
      <c r="J65" s="109">
        <f>J135</f>
        <v>0</v>
      </c>
      <c r="L65" s="105"/>
    </row>
    <row r="66" spans="2:12" s="8" customFormat="1" ht="19.95" customHeight="1">
      <c r="B66" s="105"/>
      <c r="D66" s="106" t="s">
        <v>93</v>
      </c>
      <c r="E66" s="107"/>
      <c r="F66" s="107"/>
      <c r="G66" s="107"/>
      <c r="H66" s="107"/>
      <c r="I66" s="108"/>
      <c r="J66" s="109">
        <f>J140</f>
        <v>0</v>
      </c>
      <c r="L66" s="105"/>
    </row>
    <row r="67" spans="2:12" s="7" customFormat="1" ht="24.9" customHeight="1">
      <c r="B67" s="100"/>
      <c r="D67" s="101" t="s">
        <v>94</v>
      </c>
      <c r="E67" s="102"/>
      <c r="F67" s="102"/>
      <c r="G67" s="102"/>
      <c r="H67" s="102"/>
      <c r="I67" s="103"/>
      <c r="J67" s="104">
        <f>J142</f>
        <v>0</v>
      </c>
      <c r="L67" s="100"/>
    </row>
    <row r="68" spans="2:12" s="8" customFormat="1" ht="19.95" customHeight="1">
      <c r="B68" s="105"/>
      <c r="D68" s="106" t="s">
        <v>95</v>
      </c>
      <c r="E68" s="107"/>
      <c r="F68" s="107"/>
      <c r="G68" s="107"/>
      <c r="H68" s="107"/>
      <c r="I68" s="108"/>
      <c r="J68" s="109">
        <f>J143</f>
        <v>0</v>
      </c>
      <c r="L68" s="105"/>
    </row>
    <row r="69" spans="2:12" s="8" customFormat="1" ht="19.95" customHeight="1">
      <c r="B69" s="105"/>
      <c r="D69" s="106" t="s">
        <v>96</v>
      </c>
      <c r="E69" s="107"/>
      <c r="F69" s="107"/>
      <c r="G69" s="107"/>
      <c r="H69" s="107"/>
      <c r="I69" s="108"/>
      <c r="J69" s="109">
        <f>J151</f>
        <v>0</v>
      </c>
      <c r="L69" s="105"/>
    </row>
    <row r="70" spans="2:12" s="8" customFormat="1" ht="19.95" customHeight="1">
      <c r="B70" s="105"/>
      <c r="D70" s="106" t="s">
        <v>97</v>
      </c>
      <c r="E70" s="107"/>
      <c r="F70" s="107"/>
      <c r="G70" s="107"/>
      <c r="H70" s="107"/>
      <c r="I70" s="108"/>
      <c r="J70" s="109">
        <f>J160</f>
        <v>0</v>
      </c>
      <c r="L70" s="105"/>
    </row>
    <row r="71" spans="2:12" s="8" customFormat="1" ht="19.95" customHeight="1">
      <c r="B71" s="105"/>
      <c r="D71" s="106" t="s">
        <v>98</v>
      </c>
      <c r="E71" s="107"/>
      <c r="F71" s="107"/>
      <c r="G71" s="107"/>
      <c r="H71" s="107"/>
      <c r="I71" s="108"/>
      <c r="J71" s="109">
        <f>J165</f>
        <v>0</v>
      </c>
      <c r="L71" s="105"/>
    </row>
    <row r="72" spans="2:12" s="7" customFormat="1" ht="24.9" customHeight="1">
      <c r="B72" s="100"/>
      <c r="D72" s="101" t="s">
        <v>99</v>
      </c>
      <c r="E72" s="102"/>
      <c r="F72" s="102"/>
      <c r="G72" s="102"/>
      <c r="H72" s="102"/>
      <c r="I72" s="103"/>
      <c r="J72" s="104">
        <f>J166</f>
        <v>0</v>
      </c>
      <c r="L72" s="100"/>
    </row>
    <row r="73" spans="2:12" s="1" customFormat="1" ht="21.75" customHeight="1">
      <c r="B73" s="28"/>
      <c r="I73" s="78"/>
      <c r="L73" s="28"/>
    </row>
    <row r="74" spans="2:12" s="1" customFormat="1" ht="6.9" customHeight="1">
      <c r="B74" s="37"/>
      <c r="C74" s="38"/>
      <c r="D74" s="38"/>
      <c r="E74" s="38"/>
      <c r="F74" s="38"/>
      <c r="G74" s="38"/>
      <c r="H74" s="38"/>
      <c r="I74" s="94"/>
      <c r="J74" s="38"/>
      <c r="K74" s="38"/>
      <c r="L74" s="28"/>
    </row>
    <row r="78" spans="2:12" s="1" customFormat="1" ht="6.9" customHeight="1">
      <c r="B78" s="39"/>
      <c r="C78" s="40"/>
      <c r="D78" s="40"/>
      <c r="E78" s="40"/>
      <c r="F78" s="40"/>
      <c r="G78" s="40"/>
      <c r="H78" s="40"/>
      <c r="I78" s="95"/>
      <c r="J78" s="40"/>
      <c r="K78" s="40"/>
      <c r="L78" s="28"/>
    </row>
    <row r="79" spans="2:12" s="1" customFormat="1" ht="24.9" customHeight="1">
      <c r="B79" s="28"/>
      <c r="C79" s="18" t="s">
        <v>100</v>
      </c>
      <c r="I79" s="78"/>
      <c r="L79" s="28"/>
    </row>
    <row r="80" spans="2:12" s="1" customFormat="1" ht="6.9" customHeight="1">
      <c r="B80" s="28"/>
      <c r="I80" s="78"/>
      <c r="L80" s="28"/>
    </row>
    <row r="81" spans="2:65" s="1" customFormat="1" ht="12" customHeight="1">
      <c r="B81" s="28"/>
      <c r="C81" s="23" t="s">
        <v>16</v>
      </c>
      <c r="I81" s="78"/>
      <c r="L81" s="28"/>
    </row>
    <row r="82" spans="2:65" s="1" customFormat="1" ht="14.4" customHeight="1">
      <c r="B82" s="28"/>
      <c r="E82" s="217" t="str">
        <f>E7</f>
        <v>Oprava ležaté kanalizace v bytové jednotce č. 4 Na Aleji č.p. 82, Frýdek-Místek</v>
      </c>
      <c r="F82" s="218"/>
      <c r="G82" s="218"/>
      <c r="H82" s="218"/>
      <c r="I82" s="78"/>
      <c r="L82" s="28"/>
    </row>
    <row r="83" spans="2:65" s="1" customFormat="1" ht="12" customHeight="1">
      <c r="B83" s="28"/>
      <c r="C83" s="23" t="s">
        <v>76</v>
      </c>
      <c r="I83" s="78"/>
      <c r="L83" s="28"/>
    </row>
    <row r="84" spans="2:65" s="1" customFormat="1" ht="14.4" customHeight="1">
      <c r="B84" s="28"/>
      <c r="E84" s="193" t="str">
        <f>E9</f>
        <v>Oprava ležaté kanalizace v bytové jednotce č. 4 Na Aleji č.p. 82, Frýdek-Místek</v>
      </c>
      <c r="F84" s="192"/>
      <c r="G84" s="192"/>
      <c r="H84" s="192"/>
      <c r="I84" s="78"/>
      <c r="L84" s="28"/>
    </row>
    <row r="85" spans="2:65" s="1" customFormat="1" ht="6.9" customHeight="1">
      <c r="B85" s="28"/>
      <c r="I85" s="78"/>
      <c r="L85" s="28"/>
    </row>
    <row r="86" spans="2:65" s="1" customFormat="1" ht="12" customHeight="1">
      <c r="B86" s="28"/>
      <c r="C86" s="23" t="s">
        <v>19</v>
      </c>
      <c r="F86" s="14" t="str">
        <f>F12</f>
        <v>Frýdek-Místek</v>
      </c>
      <c r="I86" s="79" t="s">
        <v>21</v>
      </c>
      <c r="J86" s="44" t="str">
        <f>IF(J12="","",J12)</f>
        <v>15. 2. 2019</v>
      </c>
      <c r="L86" s="28"/>
    </row>
    <row r="87" spans="2:65" s="1" customFormat="1" ht="6.9" customHeight="1">
      <c r="B87" s="28"/>
      <c r="I87" s="78"/>
      <c r="L87" s="28"/>
    </row>
    <row r="88" spans="2:65" s="1" customFormat="1" ht="12.6" customHeight="1">
      <c r="B88" s="28"/>
      <c r="C88" s="23" t="s">
        <v>23</v>
      </c>
      <c r="F88" s="14" t="str">
        <f>E15</f>
        <v>Statutární město Frýdek-Místek</v>
      </c>
      <c r="I88" s="79" t="s">
        <v>28</v>
      </c>
      <c r="J88" s="26" t="str">
        <f>E21</f>
        <v>Ing. Robert Buďo</v>
      </c>
      <c r="L88" s="28"/>
    </row>
    <row r="89" spans="2:65" s="1" customFormat="1" ht="12.6" customHeight="1">
      <c r="B89" s="28"/>
      <c r="C89" s="23" t="s">
        <v>26</v>
      </c>
      <c r="F89" s="14" t="str">
        <f>IF(E18="","",E18)</f>
        <v>Vyplň údaj</v>
      </c>
      <c r="I89" s="79" t="s">
        <v>30</v>
      </c>
      <c r="J89" s="26" t="str">
        <f>E24</f>
        <v xml:space="preserve"> </v>
      </c>
      <c r="L89" s="28"/>
    </row>
    <row r="90" spans="2:65" s="1" customFormat="1" ht="10.35" customHeight="1">
      <c r="B90" s="28"/>
      <c r="I90" s="78"/>
      <c r="L90" s="28"/>
    </row>
    <row r="91" spans="2:65" s="9" customFormat="1" ht="29.25" customHeight="1">
      <c r="B91" s="110"/>
      <c r="C91" s="111" t="s">
        <v>101</v>
      </c>
      <c r="D91" s="112" t="s">
        <v>51</v>
      </c>
      <c r="E91" s="112" t="s">
        <v>47</v>
      </c>
      <c r="F91" s="112" t="s">
        <v>48</v>
      </c>
      <c r="G91" s="112" t="s">
        <v>102</v>
      </c>
      <c r="H91" s="112" t="s">
        <v>103</v>
      </c>
      <c r="I91" s="113" t="s">
        <v>104</v>
      </c>
      <c r="J91" s="114" t="s">
        <v>84</v>
      </c>
      <c r="K91" s="115" t="s">
        <v>105</v>
      </c>
      <c r="L91" s="110"/>
      <c r="M91" s="51" t="s">
        <v>1</v>
      </c>
      <c r="N91" s="52" t="s">
        <v>36</v>
      </c>
      <c r="O91" s="52" t="s">
        <v>106</v>
      </c>
      <c r="P91" s="52" t="s">
        <v>107</v>
      </c>
      <c r="Q91" s="52" t="s">
        <v>108</v>
      </c>
      <c r="R91" s="52" t="s">
        <v>109</v>
      </c>
      <c r="S91" s="52" t="s">
        <v>110</v>
      </c>
      <c r="T91" s="53" t="s">
        <v>111</v>
      </c>
    </row>
    <row r="92" spans="2:65" s="1" customFormat="1" ht="22.8" customHeight="1">
      <c r="B92" s="28"/>
      <c r="C92" s="56" t="s">
        <v>112</v>
      </c>
      <c r="I92" s="78"/>
      <c r="J92" s="116">
        <f>BK92</f>
        <v>0</v>
      </c>
      <c r="L92" s="28"/>
      <c r="M92" s="54"/>
      <c r="N92" s="45"/>
      <c r="O92" s="45"/>
      <c r="P92" s="117">
        <f>P93+P142+P166</f>
        <v>0</v>
      </c>
      <c r="Q92" s="45"/>
      <c r="R92" s="117">
        <f>R93+R142+R166</f>
        <v>18.936978999999997</v>
      </c>
      <c r="S92" s="45"/>
      <c r="T92" s="118">
        <f>T93+T142+T166</f>
        <v>2.88</v>
      </c>
      <c r="AT92" s="14" t="s">
        <v>65</v>
      </c>
      <c r="AU92" s="14" t="s">
        <v>86</v>
      </c>
      <c r="BK92" s="119">
        <f>BK93+BK142+BK166</f>
        <v>0</v>
      </c>
    </row>
    <row r="93" spans="2:65" s="10" customFormat="1" ht="25.95" customHeight="1">
      <c r="B93" s="120"/>
      <c r="D93" s="121" t="s">
        <v>65</v>
      </c>
      <c r="E93" s="122" t="s">
        <v>113</v>
      </c>
      <c r="F93" s="122" t="s">
        <v>114</v>
      </c>
      <c r="I93" s="123"/>
      <c r="J93" s="124">
        <f>BK93</f>
        <v>0</v>
      </c>
      <c r="L93" s="120"/>
      <c r="M93" s="125"/>
      <c r="N93" s="126"/>
      <c r="O93" s="126"/>
      <c r="P93" s="127">
        <f>P94+P111+P119+P131+P135+P140</f>
        <v>0</v>
      </c>
      <c r="Q93" s="126"/>
      <c r="R93" s="127">
        <f>R94+R111+R119+R131+R135+R140</f>
        <v>18.648927999999998</v>
      </c>
      <c r="S93" s="126"/>
      <c r="T93" s="128">
        <f>T94+T111+T119+T131+T135+T140</f>
        <v>2.88</v>
      </c>
      <c r="AR93" s="121" t="s">
        <v>73</v>
      </c>
      <c r="AT93" s="129" t="s">
        <v>65</v>
      </c>
      <c r="AU93" s="129" t="s">
        <v>66</v>
      </c>
      <c r="AY93" s="121" t="s">
        <v>115</v>
      </c>
      <c r="BK93" s="130">
        <f>BK94+BK111+BK119+BK131+BK135+BK140</f>
        <v>0</v>
      </c>
    </row>
    <row r="94" spans="2:65" s="10" customFormat="1" ht="22.8" customHeight="1">
      <c r="B94" s="120"/>
      <c r="D94" s="121" t="s">
        <v>65</v>
      </c>
      <c r="E94" s="131" t="s">
        <v>73</v>
      </c>
      <c r="F94" s="131" t="s">
        <v>116</v>
      </c>
      <c r="I94" s="123"/>
      <c r="J94" s="132">
        <f>BK94</f>
        <v>0</v>
      </c>
      <c r="L94" s="120"/>
      <c r="M94" s="125"/>
      <c r="N94" s="126"/>
      <c r="O94" s="126"/>
      <c r="P94" s="127">
        <f>SUM(P95:P110)</f>
        <v>0</v>
      </c>
      <c r="Q94" s="126"/>
      <c r="R94" s="127">
        <f>SUM(R95:R110)</f>
        <v>4.8550000000000004</v>
      </c>
      <c r="S94" s="126"/>
      <c r="T94" s="128">
        <f>SUM(T95:T110)</f>
        <v>2.88</v>
      </c>
      <c r="AR94" s="121" t="s">
        <v>73</v>
      </c>
      <c r="AT94" s="129" t="s">
        <v>65</v>
      </c>
      <c r="AU94" s="129" t="s">
        <v>73</v>
      </c>
      <c r="AY94" s="121" t="s">
        <v>115</v>
      </c>
      <c r="BK94" s="130">
        <f>SUM(BK95:BK110)</f>
        <v>0</v>
      </c>
    </row>
    <row r="95" spans="2:65" s="1" customFormat="1" ht="14.4" customHeight="1">
      <c r="B95" s="133"/>
      <c r="C95" s="134" t="s">
        <v>117</v>
      </c>
      <c r="D95" s="134" t="s">
        <v>118</v>
      </c>
      <c r="E95" s="135" t="s">
        <v>119</v>
      </c>
      <c r="F95" s="136" t="s">
        <v>120</v>
      </c>
      <c r="G95" s="137" t="s">
        <v>121</v>
      </c>
      <c r="H95" s="138">
        <v>2.3180000000000001</v>
      </c>
      <c r="I95" s="139"/>
      <c r="J95" s="140">
        <f>ROUND(I95*H95,2)</f>
        <v>0</v>
      </c>
      <c r="K95" s="136" t="s">
        <v>1</v>
      </c>
      <c r="L95" s="28"/>
      <c r="M95" s="141" t="s">
        <v>1</v>
      </c>
      <c r="N95" s="142" t="s">
        <v>38</v>
      </c>
      <c r="O95" s="47"/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" t="s">
        <v>122</v>
      </c>
      <c r="AT95" s="14" t="s">
        <v>118</v>
      </c>
      <c r="AU95" s="14" t="s">
        <v>123</v>
      </c>
      <c r="AY95" s="14" t="s">
        <v>115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4" t="s">
        <v>123</v>
      </c>
      <c r="BK95" s="145">
        <f>ROUND(I95*H95,2)</f>
        <v>0</v>
      </c>
      <c r="BL95" s="14" t="s">
        <v>122</v>
      </c>
      <c r="BM95" s="14" t="s">
        <v>123</v>
      </c>
    </row>
    <row r="96" spans="2:65" s="11" customFormat="1" ht="10.199999999999999">
      <c r="B96" s="146"/>
      <c r="D96" s="147" t="s">
        <v>124</v>
      </c>
      <c r="E96" s="148" t="s">
        <v>1</v>
      </c>
      <c r="F96" s="149" t="s">
        <v>125</v>
      </c>
      <c r="H96" s="150">
        <v>1.9550000000000001</v>
      </c>
      <c r="I96" s="151"/>
      <c r="L96" s="146"/>
      <c r="M96" s="152"/>
      <c r="N96" s="153"/>
      <c r="O96" s="153"/>
      <c r="P96" s="153"/>
      <c r="Q96" s="153"/>
      <c r="R96" s="153"/>
      <c r="S96" s="153"/>
      <c r="T96" s="154"/>
      <c r="AT96" s="148" t="s">
        <v>124</v>
      </c>
      <c r="AU96" s="148" t="s">
        <v>123</v>
      </c>
      <c r="AV96" s="11" t="s">
        <v>123</v>
      </c>
      <c r="AW96" s="11" t="s">
        <v>29</v>
      </c>
      <c r="AX96" s="11" t="s">
        <v>66</v>
      </c>
      <c r="AY96" s="148" t="s">
        <v>115</v>
      </c>
    </row>
    <row r="97" spans="2:65" s="11" customFormat="1" ht="10.199999999999999">
      <c r="B97" s="146"/>
      <c r="D97" s="147" t="s">
        <v>124</v>
      </c>
      <c r="E97" s="148" t="s">
        <v>1</v>
      </c>
      <c r="F97" s="149" t="s">
        <v>126</v>
      </c>
      <c r="H97" s="150">
        <v>0.36299999999999999</v>
      </c>
      <c r="I97" s="151"/>
      <c r="L97" s="146"/>
      <c r="M97" s="152"/>
      <c r="N97" s="153"/>
      <c r="O97" s="153"/>
      <c r="P97" s="153"/>
      <c r="Q97" s="153"/>
      <c r="R97" s="153"/>
      <c r="S97" s="153"/>
      <c r="T97" s="154"/>
      <c r="AT97" s="148" t="s">
        <v>124</v>
      </c>
      <c r="AU97" s="148" t="s">
        <v>123</v>
      </c>
      <c r="AV97" s="11" t="s">
        <v>123</v>
      </c>
      <c r="AW97" s="11" t="s">
        <v>29</v>
      </c>
      <c r="AX97" s="11" t="s">
        <v>66</v>
      </c>
      <c r="AY97" s="148" t="s">
        <v>115</v>
      </c>
    </row>
    <row r="98" spans="2:65" s="12" customFormat="1" ht="10.199999999999999">
      <c r="B98" s="155"/>
      <c r="D98" s="147" t="s">
        <v>124</v>
      </c>
      <c r="E98" s="156" t="s">
        <v>1</v>
      </c>
      <c r="F98" s="157" t="s">
        <v>127</v>
      </c>
      <c r="H98" s="158">
        <v>2.3180000000000001</v>
      </c>
      <c r="I98" s="159"/>
      <c r="L98" s="155"/>
      <c r="M98" s="160"/>
      <c r="N98" s="161"/>
      <c r="O98" s="161"/>
      <c r="P98" s="161"/>
      <c r="Q98" s="161"/>
      <c r="R98" s="161"/>
      <c r="S98" s="161"/>
      <c r="T98" s="162"/>
      <c r="AT98" s="156" t="s">
        <v>124</v>
      </c>
      <c r="AU98" s="156" t="s">
        <v>123</v>
      </c>
      <c r="AV98" s="12" t="s">
        <v>122</v>
      </c>
      <c r="AW98" s="12" t="s">
        <v>29</v>
      </c>
      <c r="AX98" s="12" t="s">
        <v>73</v>
      </c>
      <c r="AY98" s="156" t="s">
        <v>115</v>
      </c>
    </row>
    <row r="99" spans="2:65" s="1" customFormat="1" ht="14.4" customHeight="1">
      <c r="B99" s="133"/>
      <c r="C99" s="134" t="s">
        <v>128</v>
      </c>
      <c r="D99" s="134" t="s">
        <v>118</v>
      </c>
      <c r="E99" s="135" t="s">
        <v>129</v>
      </c>
      <c r="F99" s="136" t="s">
        <v>130</v>
      </c>
      <c r="G99" s="137" t="s">
        <v>131</v>
      </c>
      <c r="H99" s="138">
        <v>45.1</v>
      </c>
      <c r="I99" s="139"/>
      <c r="J99" s="140">
        <f>ROUND(I99*H99,2)</f>
        <v>0</v>
      </c>
      <c r="K99" s="136" t="s">
        <v>1</v>
      </c>
      <c r="L99" s="28"/>
      <c r="M99" s="141" t="s">
        <v>1</v>
      </c>
      <c r="N99" s="142" t="s">
        <v>38</v>
      </c>
      <c r="O99" s="47"/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" t="s">
        <v>122</v>
      </c>
      <c r="AT99" s="14" t="s">
        <v>118</v>
      </c>
      <c r="AU99" s="14" t="s">
        <v>123</v>
      </c>
      <c r="AY99" s="14" t="s">
        <v>115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4" t="s">
        <v>123</v>
      </c>
      <c r="BK99" s="145">
        <f>ROUND(I99*H99,2)</f>
        <v>0</v>
      </c>
      <c r="BL99" s="14" t="s">
        <v>122</v>
      </c>
      <c r="BM99" s="14" t="s">
        <v>122</v>
      </c>
    </row>
    <row r="100" spans="2:65" s="11" customFormat="1" ht="10.199999999999999">
      <c r="B100" s="146"/>
      <c r="D100" s="147" t="s">
        <v>124</v>
      </c>
      <c r="E100" s="148" t="s">
        <v>1</v>
      </c>
      <c r="F100" s="149" t="s">
        <v>132</v>
      </c>
      <c r="H100" s="150">
        <v>45.1</v>
      </c>
      <c r="I100" s="151"/>
      <c r="L100" s="146"/>
      <c r="M100" s="152"/>
      <c r="N100" s="153"/>
      <c r="O100" s="153"/>
      <c r="P100" s="153"/>
      <c r="Q100" s="153"/>
      <c r="R100" s="153"/>
      <c r="S100" s="153"/>
      <c r="T100" s="154"/>
      <c r="AT100" s="148" t="s">
        <v>124</v>
      </c>
      <c r="AU100" s="148" t="s">
        <v>123</v>
      </c>
      <c r="AV100" s="11" t="s">
        <v>123</v>
      </c>
      <c r="AW100" s="11" t="s">
        <v>29</v>
      </c>
      <c r="AX100" s="11" t="s">
        <v>66</v>
      </c>
      <c r="AY100" s="148" t="s">
        <v>115</v>
      </c>
    </row>
    <row r="101" spans="2:65" s="12" customFormat="1" ht="10.199999999999999">
      <c r="B101" s="155"/>
      <c r="D101" s="147" t="s">
        <v>124</v>
      </c>
      <c r="E101" s="156" t="s">
        <v>1</v>
      </c>
      <c r="F101" s="157" t="s">
        <v>127</v>
      </c>
      <c r="H101" s="158">
        <v>45.1</v>
      </c>
      <c r="I101" s="159"/>
      <c r="L101" s="155"/>
      <c r="M101" s="160"/>
      <c r="N101" s="161"/>
      <c r="O101" s="161"/>
      <c r="P101" s="161"/>
      <c r="Q101" s="161"/>
      <c r="R101" s="161"/>
      <c r="S101" s="161"/>
      <c r="T101" s="162"/>
      <c r="AT101" s="156" t="s">
        <v>124</v>
      </c>
      <c r="AU101" s="156" t="s">
        <v>123</v>
      </c>
      <c r="AV101" s="12" t="s">
        <v>122</v>
      </c>
      <c r="AW101" s="12" t="s">
        <v>29</v>
      </c>
      <c r="AX101" s="12" t="s">
        <v>73</v>
      </c>
      <c r="AY101" s="156" t="s">
        <v>115</v>
      </c>
    </row>
    <row r="102" spans="2:65" s="1" customFormat="1" ht="14.4" customHeight="1">
      <c r="B102" s="133"/>
      <c r="C102" s="163" t="s">
        <v>133</v>
      </c>
      <c r="D102" s="163" t="s">
        <v>134</v>
      </c>
      <c r="E102" s="164" t="s">
        <v>135</v>
      </c>
      <c r="F102" s="165" t="s">
        <v>136</v>
      </c>
      <c r="G102" s="166" t="s">
        <v>137</v>
      </c>
      <c r="H102" s="167">
        <v>4.8550000000000004</v>
      </c>
      <c r="I102" s="168"/>
      <c r="J102" s="169">
        <f t="shared" ref="J102:J110" si="0">ROUND(I102*H102,2)</f>
        <v>0</v>
      </c>
      <c r="K102" s="165" t="s">
        <v>138</v>
      </c>
      <c r="L102" s="170"/>
      <c r="M102" s="171" t="s">
        <v>1</v>
      </c>
      <c r="N102" s="172" t="s">
        <v>38</v>
      </c>
      <c r="O102" s="47"/>
      <c r="P102" s="143">
        <f t="shared" ref="P102:P110" si="1">O102*H102</f>
        <v>0</v>
      </c>
      <c r="Q102" s="143">
        <v>1</v>
      </c>
      <c r="R102" s="143">
        <f t="shared" ref="R102:R110" si="2">Q102*H102</f>
        <v>4.8550000000000004</v>
      </c>
      <c r="S102" s="143">
        <v>0</v>
      </c>
      <c r="T102" s="144">
        <f t="shared" ref="T102:T110" si="3">S102*H102</f>
        <v>0</v>
      </c>
      <c r="AR102" s="14" t="s">
        <v>139</v>
      </c>
      <c r="AT102" s="14" t="s">
        <v>134</v>
      </c>
      <c r="AU102" s="14" t="s">
        <v>123</v>
      </c>
      <c r="AY102" s="14" t="s">
        <v>115</v>
      </c>
      <c r="BE102" s="145">
        <f t="shared" ref="BE102:BE110" si="4">IF(N102="základní",J102,0)</f>
        <v>0</v>
      </c>
      <c r="BF102" s="145">
        <f t="shared" ref="BF102:BF110" si="5">IF(N102="snížená",J102,0)</f>
        <v>0</v>
      </c>
      <c r="BG102" s="145">
        <f t="shared" ref="BG102:BG110" si="6">IF(N102="zákl. přenesená",J102,0)</f>
        <v>0</v>
      </c>
      <c r="BH102" s="145">
        <f t="shared" ref="BH102:BH110" si="7">IF(N102="sníž. přenesená",J102,0)</f>
        <v>0</v>
      </c>
      <c r="BI102" s="145">
        <f t="shared" ref="BI102:BI110" si="8">IF(N102="nulová",J102,0)</f>
        <v>0</v>
      </c>
      <c r="BJ102" s="14" t="s">
        <v>123</v>
      </c>
      <c r="BK102" s="145">
        <f t="shared" ref="BK102:BK110" si="9">ROUND(I102*H102,2)</f>
        <v>0</v>
      </c>
      <c r="BL102" s="14" t="s">
        <v>122</v>
      </c>
      <c r="BM102" s="14" t="s">
        <v>140</v>
      </c>
    </row>
    <row r="103" spans="2:65" s="1" customFormat="1" ht="14.4" customHeight="1">
      <c r="B103" s="133"/>
      <c r="C103" s="134" t="s">
        <v>141</v>
      </c>
      <c r="D103" s="134" t="s">
        <v>118</v>
      </c>
      <c r="E103" s="135" t="s">
        <v>142</v>
      </c>
      <c r="F103" s="136" t="s">
        <v>143</v>
      </c>
      <c r="G103" s="137" t="s">
        <v>121</v>
      </c>
      <c r="H103" s="138">
        <v>2.2549999999999999</v>
      </c>
      <c r="I103" s="139"/>
      <c r="J103" s="140">
        <f t="shared" si="0"/>
        <v>0</v>
      </c>
      <c r="K103" s="136" t="s">
        <v>138</v>
      </c>
      <c r="L103" s="28"/>
      <c r="M103" s="141" t="s">
        <v>1</v>
      </c>
      <c r="N103" s="142" t="s">
        <v>38</v>
      </c>
      <c r="O103" s="47"/>
      <c r="P103" s="143">
        <f t="shared" si="1"/>
        <v>0</v>
      </c>
      <c r="Q103" s="143">
        <v>0</v>
      </c>
      <c r="R103" s="143">
        <f t="shared" si="2"/>
        <v>0</v>
      </c>
      <c r="S103" s="143">
        <v>0</v>
      </c>
      <c r="T103" s="144">
        <f t="shared" si="3"/>
        <v>0</v>
      </c>
      <c r="AR103" s="14" t="s">
        <v>122</v>
      </c>
      <c r="AT103" s="14" t="s">
        <v>118</v>
      </c>
      <c r="AU103" s="14" t="s">
        <v>123</v>
      </c>
      <c r="AY103" s="14" t="s">
        <v>115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4" t="s">
        <v>123</v>
      </c>
      <c r="BK103" s="145">
        <f t="shared" si="9"/>
        <v>0</v>
      </c>
      <c r="BL103" s="14" t="s">
        <v>122</v>
      </c>
      <c r="BM103" s="14" t="s">
        <v>144</v>
      </c>
    </row>
    <row r="104" spans="2:65" s="1" customFormat="1" ht="14.4" customHeight="1">
      <c r="B104" s="133"/>
      <c r="C104" s="134" t="s">
        <v>145</v>
      </c>
      <c r="D104" s="134" t="s">
        <v>118</v>
      </c>
      <c r="E104" s="135" t="s">
        <v>146</v>
      </c>
      <c r="F104" s="136" t="s">
        <v>147</v>
      </c>
      <c r="G104" s="137" t="s">
        <v>121</v>
      </c>
      <c r="H104" s="138">
        <v>1.2</v>
      </c>
      <c r="I104" s="139"/>
      <c r="J104" s="140">
        <f t="shared" si="0"/>
        <v>0</v>
      </c>
      <c r="K104" s="136" t="s">
        <v>1</v>
      </c>
      <c r="L104" s="28"/>
      <c r="M104" s="141" t="s">
        <v>1</v>
      </c>
      <c r="N104" s="142" t="s">
        <v>38</v>
      </c>
      <c r="O104" s="47"/>
      <c r="P104" s="143">
        <f t="shared" si="1"/>
        <v>0</v>
      </c>
      <c r="Q104" s="143">
        <v>0</v>
      </c>
      <c r="R104" s="143">
        <f t="shared" si="2"/>
        <v>0</v>
      </c>
      <c r="S104" s="143">
        <v>2.4</v>
      </c>
      <c r="T104" s="144">
        <f t="shared" si="3"/>
        <v>2.88</v>
      </c>
      <c r="AR104" s="14" t="s">
        <v>122</v>
      </c>
      <c r="AT104" s="14" t="s">
        <v>118</v>
      </c>
      <c r="AU104" s="14" t="s">
        <v>123</v>
      </c>
      <c r="AY104" s="14" t="s">
        <v>115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4" t="s">
        <v>123</v>
      </c>
      <c r="BK104" s="145">
        <f t="shared" si="9"/>
        <v>0</v>
      </c>
      <c r="BL104" s="14" t="s">
        <v>122</v>
      </c>
      <c r="BM104" s="14" t="s">
        <v>148</v>
      </c>
    </row>
    <row r="105" spans="2:65" s="1" customFormat="1" ht="14.4" customHeight="1">
      <c r="B105" s="133"/>
      <c r="C105" s="134" t="s">
        <v>149</v>
      </c>
      <c r="D105" s="134" t="s">
        <v>118</v>
      </c>
      <c r="E105" s="135" t="s">
        <v>150</v>
      </c>
      <c r="F105" s="136" t="s">
        <v>151</v>
      </c>
      <c r="G105" s="137" t="s">
        <v>121</v>
      </c>
      <c r="H105" s="138">
        <v>2.5</v>
      </c>
      <c r="I105" s="139"/>
      <c r="J105" s="140">
        <f t="shared" si="0"/>
        <v>0</v>
      </c>
      <c r="K105" s="136" t="s">
        <v>1</v>
      </c>
      <c r="L105" s="28"/>
      <c r="M105" s="141" t="s">
        <v>1</v>
      </c>
      <c r="N105" s="142" t="s">
        <v>38</v>
      </c>
      <c r="O105" s="47"/>
      <c r="P105" s="143">
        <f t="shared" si="1"/>
        <v>0</v>
      </c>
      <c r="Q105" s="143">
        <v>0</v>
      </c>
      <c r="R105" s="143">
        <f t="shared" si="2"/>
        <v>0</v>
      </c>
      <c r="S105" s="143">
        <v>0</v>
      </c>
      <c r="T105" s="144">
        <f t="shared" si="3"/>
        <v>0</v>
      </c>
      <c r="AR105" s="14" t="s">
        <v>122</v>
      </c>
      <c r="AT105" s="14" t="s">
        <v>118</v>
      </c>
      <c r="AU105" s="14" t="s">
        <v>123</v>
      </c>
      <c r="AY105" s="14" t="s">
        <v>115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4" t="s">
        <v>123</v>
      </c>
      <c r="BK105" s="145">
        <f t="shared" si="9"/>
        <v>0</v>
      </c>
      <c r="BL105" s="14" t="s">
        <v>122</v>
      </c>
      <c r="BM105" s="14" t="s">
        <v>152</v>
      </c>
    </row>
    <row r="106" spans="2:65" s="1" customFormat="1" ht="14.4" customHeight="1">
      <c r="B106" s="133"/>
      <c r="C106" s="134" t="s">
        <v>153</v>
      </c>
      <c r="D106" s="134" t="s">
        <v>118</v>
      </c>
      <c r="E106" s="135" t="s">
        <v>154</v>
      </c>
      <c r="F106" s="136" t="s">
        <v>155</v>
      </c>
      <c r="G106" s="137" t="s">
        <v>121</v>
      </c>
      <c r="H106" s="138">
        <v>3.7</v>
      </c>
      <c r="I106" s="139"/>
      <c r="J106" s="140">
        <f t="shared" si="0"/>
        <v>0</v>
      </c>
      <c r="K106" s="136" t="s">
        <v>1</v>
      </c>
      <c r="L106" s="28"/>
      <c r="M106" s="141" t="s">
        <v>1</v>
      </c>
      <c r="N106" s="142" t="s">
        <v>38</v>
      </c>
      <c r="O106" s="47"/>
      <c r="P106" s="143">
        <f t="shared" si="1"/>
        <v>0</v>
      </c>
      <c r="Q106" s="143">
        <v>0</v>
      </c>
      <c r="R106" s="143">
        <f t="shared" si="2"/>
        <v>0</v>
      </c>
      <c r="S106" s="143">
        <v>0</v>
      </c>
      <c r="T106" s="144">
        <f t="shared" si="3"/>
        <v>0</v>
      </c>
      <c r="AR106" s="14" t="s">
        <v>122</v>
      </c>
      <c r="AT106" s="14" t="s">
        <v>118</v>
      </c>
      <c r="AU106" s="14" t="s">
        <v>123</v>
      </c>
      <c r="AY106" s="14" t="s">
        <v>115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4" t="s">
        <v>123</v>
      </c>
      <c r="BK106" s="145">
        <f t="shared" si="9"/>
        <v>0</v>
      </c>
      <c r="BL106" s="14" t="s">
        <v>122</v>
      </c>
      <c r="BM106" s="14" t="s">
        <v>156</v>
      </c>
    </row>
    <row r="107" spans="2:65" s="1" customFormat="1" ht="14.4" customHeight="1">
      <c r="B107" s="133"/>
      <c r="C107" s="134" t="s">
        <v>157</v>
      </c>
      <c r="D107" s="134" t="s">
        <v>118</v>
      </c>
      <c r="E107" s="135" t="s">
        <v>158</v>
      </c>
      <c r="F107" s="136" t="s">
        <v>159</v>
      </c>
      <c r="G107" s="137" t="s">
        <v>121</v>
      </c>
      <c r="H107" s="138">
        <v>9.9499999999999993</v>
      </c>
      <c r="I107" s="139"/>
      <c r="J107" s="140">
        <f t="shared" si="0"/>
        <v>0</v>
      </c>
      <c r="K107" s="136" t="s">
        <v>1</v>
      </c>
      <c r="L107" s="28"/>
      <c r="M107" s="141" t="s">
        <v>1</v>
      </c>
      <c r="N107" s="142" t="s">
        <v>38</v>
      </c>
      <c r="O107" s="47"/>
      <c r="P107" s="143">
        <f t="shared" si="1"/>
        <v>0</v>
      </c>
      <c r="Q107" s="143">
        <v>0</v>
      </c>
      <c r="R107" s="143">
        <f t="shared" si="2"/>
        <v>0</v>
      </c>
      <c r="S107" s="143">
        <v>0</v>
      </c>
      <c r="T107" s="144">
        <f t="shared" si="3"/>
        <v>0</v>
      </c>
      <c r="AR107" s="14" t="s">
        <v>122</v>
      </c>
      <c r="AT107" s="14" t="s">
        <v>118</v>
      </c>
      <c r="AU107" s="14" t="s">
        <v>123</v>
      </c>
      <c r="AY107" s="14" t="s">
        <v>115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4" t="s">
        <v>123</v>
      </c>
      <c r="BK107" s="145">
        <f t="shared" si="9"/>
        <v>0</v>
      </c>
      <c r="BL107" s="14" t="s">
        <v>122</v>
      </c>
      <c r="BM107" s="14" t="s">
        <v>160</v>
      </c>
    </row>
    <row r="108" spans="2:65" s="1" customFormat="1" ht="14.4" customHeight="1">
      <c r="B108" s="133"/>
      <c r="C108" s="134" t="s">
        <v>161</v>
      </c>
      <c r="D108" s="134" t="s">
        <v>118</v>
      </c>
      <c r="E108" s="135" t="s">
        <v>162</v>
      </c>
      <c r="F108" s="136" t="s">
        <v>163</v>
      </c>
      <c r="G108" s="137" t="s">
        <v>137</v>
      </c>
      <c r="H108" s="138">
        <v>19.899999999999999</v>
      </c>
      <c r="I108" s="139"/>
      <c r="J108" s="140">
        <f t="shared" si="0"/>
        <v>0</v>
      </c>
      <c r="K108" s="136" t="s">
        <v>1</v>
      </c>
      <c r="L108" s="28"/>
      <c r="M108" s="141" t="s">
        <v>1</v>
      </c>
      <c r="N108" s="142" t="s">
        <v>38</v>
      </c>
      <c r="O108" s="47"/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4" t="s">
        <v>122</v>
      </c>
      <c r="AT108" s="14" t="s">
        <v>118</v>
      </c>
      <c r="AU108" s="14" t="s">
        <v>123</v>
      </c>
      <c r="AY108" s="14" t="s">
        <v>115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4" t="s">
        <v>123</v>
      </c>
      <c r="BK108" s="145">
        <f t="shared" si="9"/>
        <v>0</v>
      </c>
      <c r="BL108" s="14" t="s">
        <v>122</v>
      </c>
      <c r="BM108" s="14" t="s">
        <v>164</v>
      </c>
    </row>
    <row r="109" spans="2:65" s="1" customFormat="1" ht="14.4" customHeight="1">
      <c r="B109" s="133"/>
      <c r="C109" s="134" t="s">
        <v>165</v>
      </c>
      <c r="D109" s="134" t="s">
        <v>118</v>
      </c>
      <c r="E109" s="135" t="s">
        <v>166</v>
      </c>
      <c r="F109" s="136" t="s">
        <v>167</v>
      </c>
      <c r="G109" s="137" t="s">
        <v>137</v>
      </c>
      <c r="H109" s="138">
        <v>99.5</v>
      </c>
      <c r="I109" s="139"/>
      <c r="J109" s="140">
        <f t="shared" si="0"/>
        <v>0</v>
      </c>
      <c r="K109" s="136" t="s">
        <v>1</v>
      </c>
      <c r="L109" s="28"/>
      <c r="M109" s="141" t="s">
        <v>1</v>
      </c>
      <c r="N109" s="142" t="s">
        <v>38</v>
      </c>
      <c r="O109" s="47"/>
      <c r="P109" s="143">
        <f t="shared" si="1"/>
        <v>0</v>
      </c>
      <c r="Q109" s="143">
        <v>0</v>
      </c>
      <c r="R109" s="143">
        <f t="shared" si="2"/>
        <v>0</v>
      </c>
      <c r="S109" s="143">
        <v>0</v>
      </c>
      <c r="T109" s="144">
        <f t="shared" si="3"/>
        <v>0</v>
      </c>
      <c r="AR109" s="14" t="s">
        <v>122</v>
      </c>
      <c r="AT109" s="14" t="s">
        <v>118</v>
      </c>
      <c r="AU109" s="14" t="s">
        <v>123</v>
      </c>
      <c r="AY109" s="14" t="s">
        <v>115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4" t="s">
        <v>123</v>
      </c>
      <c r="BK109" s="145">
        <f t="shared" si="9"/>
        <v>0</v>
      </c>
      <c r="BL109" s="14" t="s">
        <v>122</v>
      </c>
      <c r="BM109" s="14" t="s">
        <v>168</v>
      </c>
    </row>
    <row r="110" spans="2:65" s="1" customFormat="1" ht="14.4" customHeight="1">
      <c r="B110" s="133"/>
      <c r="C110" s="134" t="s">
        <v>169</v>
      </c>
      <c r="D110" s="134" t="s">
        <v>118</v>
      </c>
      <c r="E110" s="135" t="s">
        <v>170</v>
      </c>
      <c r="F110" s="136" t="s">
        <v>171</v>
      </c>
      <c r="G110" s="137" t="s">
        <v>137</v>
      </c>
      <c r="H110" s="138">
        <v>19.899999999999999</v>
      </c>
      <c r="I110" s="139"/>
      <c r="J110" s="140">
        <f t="shared" si="0"/>
        <v>0</v>
      </c>
      <c r="K110" s="136" t="s">
        <v>1</v>
      </c>
      <c r="L110" s="28"/>
      <c r="M110" s="141" t="s">
        <v>1</v>
      </c>
      <c r="N110" s="142" t="s">
        <v>38</v>
      </c>
      <c r="O110" s="47"/>
      <c r="P110" s="143">
        <f t="shared" si="1"/>
        <v>0</v>
      </c>
      <c r="Q110" s="143">
        <v>0</v>
      </c>
      <c r="R110" s="143">
        <f t="shared" si="2"/>
        <v>0</v>
      </c>
      <c r="S110" s="143">
        <v>0</v>
      </c>
      <c r="T110" s="144">
        <f t="shared" si="3"/>
        <v>0</v>
      </c>
      <c r="AR110" s="14" t="s">
        <v>122</v>
      </c>
      <c r="AT110" s="14" t="s">
        <v>118</v>
      </c>
      <c r="AU110" s="14" t="s">
        <v>123</v>
      </c>
      <c r="AY110" s="14" t="s">
        <v>115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4" t="s">
        <v>123</v>
      </c>
      <c r="BK110" s="145">
        <f t="shared" si="9"/>
        <v>0</v>
      </c>
      <c r="BL110" s="14" t="s">
        <v>122</v>
      </c>
      <c r="BM110" s="14" t="s">
        <v>172</v>
      </c>
    </row>
    <row r="111" spans="2:65" s="10" customFormat="1" ht="22.8" customHeight="1">
      <c r="B111" s="120"/>
      <c r="D111" s="121" t="s">
        <v>65</v>
      </c>
      <c r="E111" s="131" t="s">
        <v>173</v>
      </c>
      <c r="F111" s="131" t="s">
        <v>174</v>
      </c>
      <c r="I111" s="123"/>
      <c r="J111" s="132">
        <f>BK111</f>
        <v>0</v>
      </c>
      <c r="L111" s="120"/>
      <c r="M111" s="125"/>
      <c r="N111" s="126"/>
      <c r="O111" s="126"/>
      <c r="P111" s="127">
        <f>SUM(P112:P118)</f>
        <v>0</v>
      </c>
      <c r="Q111" s="126"/>
      <c r="R111" s="127">
        <f>SUM(R112:R118)</f>
        <v>8.8182979999999986</v>
      </c>
      <c r="S111" s="126"/>
      <c r="T111" s="128">
        <f>SUM(T112:T118)</f>
        <v>0</v>
      </c>
      <c r="AR111" s="121" t="s">
        <v>73</v>
      </c>
      <c r="AT111" s="129" t="s">
        <v>65</v>
      </c>
      <c r="AU111" s="129" t="s">
        <v>73</v>
      </c>
      <c r="AY111" s="121" t="s">
        <v>115</v>
      </c>
      <c r="BK111" s="130">
        <f>SUM(BK112:BK118)</f>
        <v>0</v>
      </c>
    </row>
    <row r="112" spans="2:65" s="1" customFormat="1" ht="14.4" customHeight="1">
      <c r="B112" s="133"/>
      <c r="C112" s="134" t="s">
        <v>175</v>
      </c>
      <c r="D112" s="134" t="s">
        <v>118</v>
      </c>
      <c r="E112" s="135" t="s">
        <v>176</v>
      </c>
      <c r="F112" s="136" t="s">
        <v>177</v>
      </c>
      <c r="G112" s="137" t="s">
        <v>178</v>
      </c>
      <c r="H112" s="138">
        <v>2</v>
      </c>
      <c r="I112" s="139"/>
      <c r="J112" s="140">
        <f>ROUND(I112*H112,2)</f>
        <v>0</v>
      </c>
      <c r="K112" s="136" t="s">
        <v>1</v>
      </c>
      <c r="L112" s="28"/>
      <c r="M112" s="141" t="s">
        <v>1</v>
      </c>
      <c r="N112" s="142" t="s">
        <v>38</v>
      </c>
      <c r="O112" s="47"/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" t="s">
        <v>122</v>
      </c>
      <c r="AT112" s="14" t="s">
        <v>118</v>
      </c>
      <c r="AU112" s="14" t="s">
        <v>123</v>
      </c>
      <c r="AY112" s="14" t="s">
        <v>115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4" t="s">
        <v>123</v>
      </c>
      <c r="BK112" s="145">
        <f>ROUND(I112*H112,2)</f>
        <v>0</v>
      </c>
      <c r="BL112" s="14" t="s">
        <v>122</v>
      </c>
      <c r="BM112" s="14" t="s">
        <v>179</v>
      </c>
    </row>
    <row r="113" spans="2:65" s="1" customFormat="1" ht="14.4" customHeight="1">
      <c r="B113" s="133"/>
      <c r="C113" s="134" t="s">
        <v>179</v>
      </c>
      <c r="D113" s="134" t="s">
        <v>118</v>
      </c>
      <c r="E113" s="135" t="s">
        <v>180</v>
      </c>
      <c r="F113" s="136" t="s">
        <v>181</v>
      </c>
      <c r="G113" s="137" t="s">
        <v>131</v>
      </c>
      <c r="H113" s="138">
        <v>24.669</v>
      </c>
      <c r="I113" s="139"/>
      <c r="J113" s="140">
        <f>ROUND(I113*H113,2)</f>
        <v>0</v>
      </c>
      <c r="K113" s="136" t="s">
        <v>1</v>
      </c>
      <c r="L113" s="28"/>
      <c r="M113" s="141" t="s">
        <v>1</v>
      </c>
      <c r="N113" s="142" t="s">
        <v>38</v>
      </c>
      <c r="O113" s="47"/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" t="s">
        <v>122</v>
      </c>
      <c r="AT113" s="14" t="s">
        <v>118</v>
      </c>
      <c r="AU113" s="14" t="s">
        <v>123</v>
      </c>
      <c r="AY113" s="14" t="s">
        <v>115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4" t="s">
        <v>123</v>
      </c>
      <c r="BK113" s="145">
        <f>ROUND(I113*H113,2)</f>
        <v>0</v>
      </c>
      <c r="BL113" s="14" t="s">
        <v>122</v>
      </c>
      <c r="BM113" s="14" t="s">
        <v>139</v>
      </c>
    </row>
    <row r="114" spans="2:65" s="11" customFormat="1" ht="10.199999999999999">
      <c r="B114" s="146"/>
      <c r="D114" s="147" t="s">
        <v>124</v>
      </c>
      <c r="E114" s="148" t="s">
        <v>1</v>
      </c>
      <c r="F114" s="149" t="s">
        <v>182</v>
      </c>
      <c r="H114" s="150">
        <v>24.669</v>
      </c>
      <c r="I114" s="151"/>
      <c r="L114" s="146"/>
      <c r="M114" s="152"/>
      <c r="N114" s="153"/>
      <c r="O114" s="153"/>
      <c r="P114" s="153"/>
      <c r="Q114" s="153"/>
      <c r="R114" s="153"/>
      <c r="S114" s="153"/>
      <c r="T114" s="154"/>
      <c r="AT114" s="148" t="s">
        <v>124</v>
      </c>
      <c r="AU114" s="148" t="s">
        <v>123</v>
      </c>
      <c r="AV114" s="11" t="s">
        <v>123</v>
      </c>
      <c r="AW114" s="11" t="s">
        <v>29</v>
      </c>
      <c r="AX114" s="11" t="s">
        <v>66</v>
      </c>
      <c r="AY114" s="148" t="s">
        <v>115</v>
      </c>
    </row>
    <row r="115" spans="2:65" s="12" customFormat="1" ht="10.199999999999999">
      <c r="B115" s="155"/>
      <c r="D115" s="147" t="s">
        <v>124</v>
      </c>
      <c r="E115" s="156" t="s">
        <v>1</v>
      </c>
      <c r="F115" s="157" t="s">
        <v>127</v>
      </c>
      <c r="H115" s="158">
        <v>24.669</v>
      </c>
      <c r="I115" s="159"/>
      <c r="L115" s="155"/>
      <c r="M115" s="160"/>
      <c r="N115" s="161"/>
      <c r="O115" s="161"/>
      <c r="P115" s="161"/>
      <c r="Q115" s="161"/>
      <c r="R115" s="161"/>
      <c r="S115" s="161"/>
      <c r="T115" s="162"/>
      <c r="AT115" s="156" t="s">
        <v>124</v>
      </c>
      <c r="AU115" s="156" t="s">
        <v>123</v>
      </c>
      <c r="AV115" s="12" t="s">
        <v>122</v>
      </c>
      <c r="AW115" s="12" t="s">
        <v>29</v>
      </c>
      <c r="AX115" s="12" t="s">
        <v>73</v>
      </c>
      <c r="AY115" s="156" t="s">
        <v>115</v>
      </c>
    </row>
    <row r="116" spans="2:65" s="1" customFormat="1" ht="14.4" customHeight="1">
      <c r="B116" s="133"/>
      <c r="C116" s="134" t="s">
        <v>183</v>
      </c>
      <c r="D116" s="134" t="s">
        <v>118</v>
      </c>
      <c r="E116" s="135" t="s">
        <v>184</v>
      </c>
      <c r="F116" s="136" t="s">
        <v>185</v>
      </c>
      <c r="G116" s="137" t="s">
        <v>186</v>
      </c>
      <c r="H116" s="138">
        <v>15.6</v>
      </c>
      <c r="I116" s="139"/>
      <c r="J116" s="140">
        <f>ROUND(I116*H116,2)</f>
        <v>0</v>
      </c>
      <c r="K116" s="136" t="s">
        <v>138</v>
      </c>
      <c r="L116" s="28"/>
      <c r="M116" s="141" t="s">
        <v>1</v>
      </c>
      <c r="N116" s="142" t="s">
        <v>38</v>
      </c>
      <c r="O116" s="47"/>
      <c r="P116" s="143">
        <f>O116*H116</f>
        <v>0</v>
      </c>
      <c r="Q116" s="143">
        <v>8.0000000000000007E-5</v>
      </c>
      <c r="R116" s="143">
        <f>Q116*H116</f>
        <v>1.248E-3</v>
      </c>
      <c r="S116" s="143">
        <v>0</v>
      </c>
      <c r="T116" s="144">
        <f>S116*H116</f>
        <v>0</v>
      </c>
      <c r="AR116" s="14" t="s">
        <v>122</v>
      </c>
      <c r="AT116" s="14" t="s">
        <v>118</v>
      </c>
      <c r="AU116" s="14" t="s">
        <v>123</v>
      </c>
      <c r="AY116" s="14" t="s">
        <v>115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4" t="s">
        <v>123</v>
      </c>
      <c r="BK116" s="145">
        <f>ROUND(I116*H116,2)</f>
        <v>0</v>
      </c>
      <c r="BL116" s="14" t="s">
        <v>122</v>
      </c>
      <c r="BM116" s="14" t="s">
        <v>187</v>
      </c>
    </row>
    <row r="117" spans="2:65" s="1" customFormat="1" ht="14.4" customHeight="1">
      <c r="B117" s="133"/>
      <c r="C117" s="134" t="s">
        <v>188</v>
      </c>
      <c r="D117" s="134" t="s">
        <v>118</v>
      </c>
      <c r="E117" s="135" t="s">
        <v>189</v>
      </c>
      <c r="F117" s="136" t="s">
        <v>190</v>
      </c>
      <c r="G117" s="137" t="s">
        <v>186</v>
      </c>
      <c r="H117" s="138">
        <v>18.45</v>
      </c>
      <c r="I117" s="139"/>
      <c r="J117" s="140">
        <f>ROUND(I117*H117,2)</f>
        <v>0</v>
      </c>
      <c r="K117" s="136" t="s">
        <v>138</v>
      </c>
      <c r="L117" s="28"/>
      <c r="M117" s="141" t="s">
        <v>1</v>
      </c>
      <c r="N117" s="142" t="s">
        <v>38</v>
      </c>
      <c r="O117" s="47"/>
      <c r="P117" s="143">
        <f>O117*H117</f>
        <v>0</v>
      </c>
      <c r="Q117" s="143">
        <v>2.0000000000000001E-4</v>
      </c>
      <c r="R117" s="143">
        <f>Q117*H117</f>
        <v>3.6900000000000001E-3</v>
      </c>
      <c r="S117" s="143">
        <v>0</v>
      </c>
      <c r="T117" s="144">
        <f>S117*H117</f>
        <v>0</v>
      </c>
      <c r="AR117" s="14" t="s">
        <v>122</v>
      </c>
      <c r="AT117" s="14" t="s">
        <v>118</v>
      </c>
      <c r="AU117" s="14" t="s">
        <v>123</v>
      </c>
      <c r="AY117" s="14" t="s">
        <v>115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4" t="s">
        <v>123</v>
      </c>
      <c r="BK117" s="145">
        <f>ROUND(I117*H117,2)</f>
        <v>0</v>
      </c>
      <c r="BL117" s="14" t="s">
        <v>122</v>
      </c>
      <c r="BM117" s="14" t="s">
        <v>191</v>
      </c>
    </row>
    <row r="118" spans="2:65" s="1" customFormat="1" ht="14.4" customHeight="1">
      <c r="B118" s="133"/>
      <c r="C118" s="134" t="s">
        <v>192</v>
      </c>
      <c r="D118" s="134" t="s">
        <v>118</v>
      </c>
      <c r="E118" s="135" t="s">
        <v>193</v>
      </c>
      <c r="F118" s="136" t="s">
        <v>194</v>
      </c>
      <c r="G118" s="137" t="s">
        <v>186</v>
      </c>
      <c r="H118" s="138">
        <v>8.1999999999999993</v>
      </c>
      <c r="I118" s="139"/>
      <c r="J118" s="140">
        <f>ROUND(I118*H118,2)</f>
        <v>0</v>
      </c>
      <c r="K118" s="136" t="s">
        <v>138</v>
      </c>
      <c r="L118" s="28"/>
      <c r="M118" s="141" t="s">
        <v>1</v>
      </c>
      <c r="N118" s="142" t="s">
        <v>38</v>
      </c>
      <c r="O118" s="47"/>
      <c r="P118" s="143">
        <f>O118*H118</f>
        <v>0</v>
      </c>
      <c r="Q118" s="143">
        <v>1.0748</v>
      </c>
      <c r="R118" s="143">
        <f>Q118*H118</f>
        <v>8.8133599999999994</v>
      </c>
      <c r="S118" s="143">
        <v>0</v>
      </c>
      <c r="T118" s="144">
        <f>S118*H118</f>
        <v>0</v>
      </c>
      <c r="AR118" s="14" t="s">
        <v>122</v>
      </c>
      <c r="AT118" s="14" t="s">
        <v>118</v>
      </c>
      <c r="AU118" s="14" t="s">
        <v>123</v>
      </c>
      <c r="AY118" s="14" t="s">
        <v>115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4" t="s">
        <v>123</v>
      </c>
      <c r="BK118" s="145">
        <f>ROUND(I118*H118,2)</f>
        <v>0</v>
      </c>
      <c r="BL118" s="14" t="s">
        <v>122</v>
      </c>
      <c r="BM118" s="14" t="s">
        <v>195</v>
      </c>
    </row>
    <row r="119" spans="2:65" s="10" customFormat="1" ht="22.8" customHeight="1">
      <c r="B119" s="120"/>
      <c r="D119" s="121" t="s">
        <v>65</v>
      </c>
      <c r="E119" s="131" t="s">
        <v>179</v>
      </c>
      <c r="F119" s="131" t="s">
        <v>196</v>
      </c>
      <c r="I119" s="123"/>
      <c r="J119" s="132">
        <f>BK119</f>
        <v>0</v>
      </c>
      <c r="L119" s="120"/>
      <c r="M119" s="125"/>
      <c r="N119" s="126"/>
      <c r="O119" s="126"/>
      <c r="P119" s="127">
        <f>SUM(P120:P130)</f>
        <v>0</v>
      </c>
      <c r="Q119" s="126"/>
      <c r="R119" s="127">
        <f>SUM(R120:R130)</f>
        <v>4.9756300000000007</v>
      </c>
      <c r="S119" s="126"/>
      <c r="T119" s="128">
        <f>SUM(T120:T130)</f>
        <v>0</v>
      </c>
      <c r="AR119" s="121" t="s">
        <v>73</v>
      </c>
      <c r="AT119" s="129" t="s">
        <v>65</v>
      </c>
      <c r="AU119" s="129" t="s">
        <v>73</v>
      </c>
      <c r="AY119" s="121" t="s">
        <v>115</v>
      </c>
      <c r="BK119" s="130">
        <f>SUM(BK120:BK130)</f>
        <v>0</v>
      </c>
    </row>
    <row r="120" spans="2:65" s="1" customFormat="1" ht="14.4" customHeight="1">
      <c r="B120" s="133"/>
      <c r="C120" s="134" t="s">
        <v>123</v>
      </c>
      <c r="D120" s="134" t="s">
        <v>118</v>
      </c>
      <c r="E120" s="135" t="s">
        <v>197</v>
      </c>
      <c r="F120" s="136" t="s">
        <v>198</v>
      </c>
      <c r="G120" s="137" t="s">
        <v>121</v>
      </c>
      <c r="H120" s="138">
        <v>6.7649999999999997</v>
      </c>
      <c r="I120" s="139"/>
      <c r="J120" s="140">
        <f>ROUND(I120*H120,2)</f>
        <v>0</v>
      </c>
      <c r="K120" s="136" t="s">
        <v>1</v>
      </c>
      <c r="L120" s="28"/>
      <c r="M120" s="141" t="s">
        <v>1</v>
      </c>
      <c r="N120" s="142" t="s">
        <v>38</v>
      </c>
      <c r="O120" s="47"/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" t="s">
        <v>122</v>
      </c>
      <c r="AT120" s="14" t="s">
        <v>118</v>
      </c>
      <c r="AU120" s="14" t="s">
        <v>123</v>
      </c>
      <c r="AY120" s="14" t="s">
        <v>115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4" t="s">
        <v>123</v>
      </c>
      <c r="BK120" s="145">
        <f>ROUND(I120*H120,2)</f>
        <v>0</v>
      </c>
      <c r="BL120" s="14" t="s">
        <v>122</v>
      </c>
      <c r="BM120" s="14" t="s">
        <v>199</v>
      </c>
    </row>
    <row r="121" spans="2:65" s="11" customFormat="1" ht="10.199999999999999">
      <c r="B121" s="146"/>
      <c r="D121" s="147" t="s">
        <v>124</v>
      </c>
      <c r="E121" s="148" t="s">
        <v>1</v>
      </c>
      <c r="F121" s="149" t="s">
        <v>200</v>
      </c>
      <c r="H121" s="150">
        <v>6.7649999999999997</v>
      </c>
      <c r="I121" s="151"/>
      <c r="L121" s="146"/>
      <c r="M121" s="152"/>
      <c r="N121" s="153"/>
      <c r="O121" s="153"/>
      <c r="P121" s="153"/>
      <c r="Q121" s="153"/>
      <c r="R121" s="153"/>
      <c r="S121" s="153"/>
      <c r="T121" s="154"/>
      <c r="AT121" s="148" t="s">
        <v>124</v>
      </c>
      <c r="AU121" s="148" t="s">
        <v>123</v>
      </c>
      <c r="AV121" s="11" t="s">
        <v>123</v>
      </c>
      <c r="AW121" s="11" t="s">
        <v>29</v>
      </c>
      <c r="AX121" s="11" t="s">
        <v>66</v>
      </c>
      <c r="AY121" s="148" t="s">
        <v>115</v>
      </c>
    </row>
    <row r="122" spans="2:65" s="12" customFormat="1" ht="10.199999999999999">
      <c r="B122" s="155"/>
      <c r="D122" s="147" t="s">
        <v>124</v>
      </c>
      <c r="E122" s="156" t="s">
        <v>1</v>
      </c>
      <c r="F122" s="157" t="s">
        <v>127</v>
      </c>
      <c r="H122" s="158">
        <v>6.7649999999999997</v>
      </c>
      <c r="I122" s="159"/>
      <c r="L122" s="155"/>
      <c r="M122" s="160"/>
      <c r="N122" s="161"/>
      <c r="O122" s="161"/>
      <c r="P122" s="161"/>
      <c r="Q122" s="161"/>
      <c r="R122" s="161"/>
      <c r="S122" s="161"/>
      <c r="T122" s="162"/>
      <c r="AT122" s="156" t="s">
        <v>124</v>
      </c>
      <c r="AU122" s="156" t="s">
        <v>123</v>
      </c>
      <c r="AV122" s="12" t="s">
        <v>122</v>
      </c>
      <c r="AW122" s="12" t="s">
        <v>29</v>
      </c>
      <c r="AX122" s="12" t="s">
        <v>73</v>
      </c>
      <c r="AY122" s="156" t="s">
        <v>115</v>
      </c>
    </row>
    <row r="123" spans="2:65" s="1" customFormat="1" ht="14.4" customHeight="1">
      <c r="B123" s="133"/>
      <c r="C123" s="134" t="s">
        <v>173</v>
      </c>
      <c r="D123" s="134" t="s">
        <v>118</v>
      </c>
      <c r="E123" s="135" t="s">
        <v>201</v>
      </c>
      <c r="F123" s="136" t="s">
        <v>202</v>
      </c>
      <c r="G123" s="137" t="s">
        <v>121</v>
      </c>
      <c r="H123" s="138">
        <v>6.7649999999999997</v>
      </c>
      <c r="I123" s="139"/>
      <c r="J123" s="140">
        <f>ROUND(I123*H123,2)</f>
        <v>0</v>
      </c>
      <c r="K123" s="136" t="s">
        <v>1</v>
      </c>
      <c r="L123" s="28"/>
      <c r="M123" s="141" t="s">
        <v>1</v>
      </c>
      <c r="N123" s="142" t="s">
        <v>38</v>
      </c>
      <c r="O123" s="47"/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" t="s">
        <v>122</v>
      </c>
      <c r="AT123" s="14" t="s">
        <v>118</v>
      </c>
      <c r="AU123" s="14" t="s">
        <v>123</v>
      </c>
      <c r="AY123" s="14" t="s">
        <v>115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4" t="s">
        <v>123</v>
      </c>
      <c r="BK123" s="145">
        <f>ROUND(I123*H123,2)</f>
        <v>0</v>
      </c>
      <c r="BL123" s="14" t="s">
        <v>122</v>
      </c>
      <c r="BM123" s="14" t="s">
        <v>203</v>
      </c>
    </row>
    <row r="124" spans="2:65" s="1" customFormat="1" ht="14.4" customHeight="1">
      <c r="B124" s="133"/>
      <c r="C124" s="134" t="s">
        <v>204</v>
      </c>
      <c r="D124" s="134" t="s">
        <v>118</v>
      </c>
      <c r="E124" s="135" t="s">
        <v>205</v>
      </c>
      <c r="F124" s="136" t="s">
        <v>1</v>
      </c>
      <c r="G124" s="137" t="s">
        <v>1</v>
      </c>
      <c r="H124" s="138">
        <v>1</v>
      </c>
      <c r="I124" s="139"/>
      <c r="J124" s="140">
        <f>ROUND(I124*H124,2)</f>
        <v>0</v>
      </c>
      <c r="K124" s="136" t="s">
        <v>1</v>
      </c>
      <c r="L124" s="28"/>
      <c r="M124" s="141" t="s">
        <v>1</v>
      </c>
      <c r="N124" s="142" t="s">
        <v>38</v>
      </c>
      <c r="O124" s="47"/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" t="s">
        <v>122</v>
      </c>
      <c r="AT124" s="14" t="s">
        <v>118</v>
      </c>
      <c r="AU124" s="14" t="s">
        <v>123</v>
      </c>
      <c r="AY124" s="14" t="s">
        <v>115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4" t="s">
        <v>123</v>
      </c>
      <c r="BK124" s="145">
        <f>ROUND(I124*H124,2)</f>
        <v>0</v>
      </c>
      <c r="BL124" s="14" t="s">
        <v>122</v>
      </c>
      <c r="BM124" s="14" t="s">
        <v>206</v>
      </c>
    </row>
    <row r="125" spans="2:65" s="1" customFormat="1" ht="14.4" customHeight="1">
      <c r="B125" s="133"/>
      <c r="C125" s="134" t="s">
        <v>207</v>
      </c>
      <c r="D125" s="134" t="s">
        <v>118</v>
      </c>
      <c r="E125" s="135" t="s">
        <v>208</v>
      </c>
      <c r="F125" s="136" t="s">
        <v>209</v>
      </c>
      <c r="G125" s="137" t="s">
        <v>131</v>
      </c>
      <c r="H125" s="138">
        <v>1</v>
      </c>
      <c r="I125" s="139"/>
      <c r="J125" s="140">
        <f>ROUND(I125*H125,2)</f>
        <v>0</v>
      </c>
      <c r="K125" s="136" t="s">
        <v>138</v>
      </c>
      <c r="L125" s="28"/>
      <c r="M125" s="141" t="s">
        <v>1</v>
      </c>
      <c r="N125" s="142" t="s">
        <v>38</v>
      </c>
      <c r="O125" s="47"/>
      <c r="P125" s="143">
        <f>O125*H125</f>
        <v>0</v>
      </c>
      <c r="Q125" s="143">
        <v>1.4630000000000001E-2</v>
      </c>
      <c r="R125" s="143">
        <f>Q125*H125</f>
        <v>1.4630000000000001E-2</v>
      </c>
      <c r="S125" s="143">
        <v>0</v>
      </c>
      <c r="T125" s="144">
        <f>S125*H125</f>
        <v>0</v>
      </c>
      <c r="AR125" s="14" t="s">
        <v>122</v>
      </c>
      <c r="AT125" s="14" t="s">
        <v>118</v>
      </c>
      <c r="AU125" s="14" t="s">
        <v>123</v>
      </c>
      <c r="AY125" s="14" t="s">
        <v>115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4" t="s">
        <v>123</v>
      </c>
      <c r="BK125" s="145">
        <f>ROUND(I125*H125,2)</f>
        <v>0</v>
      </c>
      <c r="BL125" s="14" t="s">
        <v>122</v>
      </c>
      <c r="BM125" s="14" t="s">
        <v>210</v>
      </c>
    </row>
    <row r="126" spans="2:65" s="1" customFormat="1" ht="14.4" customHeight="1">
      <c r="B126" s="133"/>
      <c r="C126" s="134" t="s">
        <v>211</v>
      </c>
      <c r="D126" s="134" t="s">
        <v>118</v>
      </c>
      <c r="E126" s="135" t="s">
        <v>212</v>
      </c>
      <c r="F126" s="136" t="s">
        <v>213</v>
      </c>
      <c r="G126" s="137" t="s">
        <v>131</v>
      </c>
      <c r="H126" s="138">
        <v>1</v>
      </c>
      <c r="I126" s="139"/>
      <c r="J126" s="140">
        <f>ROUND(I126*H126,2)</f>
        <v>0</v>
      </c>
      <c r="K126" s="136" t="s">
        <v>138</v>
      </c>
      <c r="L126" s="28"/>
      <c r="M126" s="141" t="s">
        <v>1</v>
      </c>
      <c r="N126" s="142" t="s">
        <v>38</v>
      </c>
      <c r="O126" s="47"/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" t="s">
        <v>122</v>
      </c>
      <c r="AT126" s="14" t="s">
        <v>118</v>
      </c>
      <c r="AU126" s="14" t="s">
        <v>123</v>
      </c>
      <c r="AY126" s="14" t="s">
        <v>115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4" t="s">
        <v>123</v>
      </c>
      <c r="BK126" s="145">
        <f>ROUND(I126*H126,2)</f>
        <v>0</v>
      </c>
      <c r="BL126" s="14" t="s">
        <v>122</v>
      </c>
      <c r="BM126" s="14" t="s">
        <v>214</v>
      </c>
    </row>
    <row r="127" spans="2:65" s="1" customFormat="1" ht="14.4" customHeight="1">
      <c r="B127" s="133"/>
      <c r="C127" s="134" t="s">
        <v>73</v>
      </c>
      <c r="D127" s="134" t="s">
        <v>118</v>
      </c>
      <c r="E127" s="135" t="s">
        <v>215</v>
      </c>
      <c r="F127" s="136" t="s">
        <v>216</v>
      </c>
      <c r="G127" s="137" t="s">
        <v>137</v>
      </c>
      <c r="H127" s="138">
        <v>0.4</v>
      </c>
      <c r="I127" s="139"/>
      <c r="J127" s="140">
        <f>ROUND(I127*H127,2)</f>
        <v>0</v>
      </c>
      <c r="K127" s="136" t="s">
        <v>1</v>
      </c>
      <c r="L127" s="28"/>
      <c r="M127" s="141" t="s">
        <v>1</v>
      </c>
      <c r="N127" s="142" t="s">
        <v>38</v>
      </c>
      <c r="O127" s="47"/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" t="s">
        <v>122</v>
      </c>
      <c r="AT127" s="14" t="s">
        <v>118</v>
      </c>
      <c r="AU127" s="14" t="s">
        <v>123</v>
      </c>
      <c r="AY127" s="14" t="s">
        <v>115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4" t="s">
        <v>123</v>
      </c>
      <c r="BK127" s="145">
        <f>ROUND(I127*H127,2)</f>
        <v>0</v>
      </c>
      <c r="BL127" s="14" t="s">
        <v>122</v>
      </c>
      <c r="BM127" s="14" t="s">
        <v>217</v>
      </c>
    </row>
    <row r="128" spans="2:65" s="11" customFormat="1" ht="10.199999999999999">
      <c r="B128" s="146"/>
      <c r="D128" s="147" t="s">
        <v>124</v>
      </c>
      <c r="E128" s="148" t="s">
        <v>1</v>
      </c>
      <c r="F128" s="149" t="s">
        <v>218</v>
      </c>
      <c r="H128" s="150">
        <v>0.4</v>
      </c>
      <c r="I128" s="151"/>
      <c r="L128" s="146"/>
      <c r="M128" s="152"/>
      <c r="N128" s="153"/>
      <c r="O128" s="153"/>
      <c r="P128" s="153"/>
      <c r="Q128" s="153"/>
      <c r="R128" s="153"/>
      <c r="S128" s="153"/>
      <c r="T128" s="154"/>
      <c r="AT128" s="148" t="s">
        <v>124</v>
      </c>
      <c r="AU128" s="148" t="s">
        <v>123</v>
      </c>
      <c r="AV128" s="11" t="s">
        <v>123</v>
      </c>
      <c r="AW128" s="11" t="s">
        <v>29</v>
      </c>
      <c r="AX128" s="11" t="s">
        <v>66</v>
      </c>
      <c r="AY128" s="148" t="s">
        <v>115</v>
      </c>
    </row>
    <row r="129" spans="2:65" s="12" customFormat="1" ht="10.199999999999999">
      <c r="B129" s="155"/>
      <c r="D129" s="147" t="s">
        <v>124</v>
      </c>
      <c r="E129" s="156" t="s">
        <v>1</v>
      </c>
      <c r="F129" s="157" t="s">
        <v>127</v>
      </c>
      <c r="H129" s="158">
        <v>0.4</v>
      </c>
      <c r="I129" s="159"/>
      <c r="L129" s="155"/>
      <c r="M129" s="160"/>
      <c r="N129" s="161"/>
      <c r="O129" s="161"/>
      <c r="P129" s="161"/>
      <c r="Q129" s="161"/>
      <c r="R129" s="161"/>
      <c r="S129" s="161"/>
      <c r="T129" s="162"/>
      <c r="AT129" s="156" t="s">
        <v>124</v>
      </c>
      <c r="AU129" s="156" t="s">
        <v>123</v>
      </c>
      <c r="AV129" s="12" t="s">
        <v>122</v>
      </c>
      <c r="AW129" s="12" t="s">
        <v>29</v>
      </c>
      <c r="AX129" s="12" t="s">
        <v>73</v>
      </c>
      <c r="AY129" s="156" t="s">
        <v>115</v>
      </c>
    </row>
    <row r="130" spans="2:65" s="1" customFormat="1" ht="14.4" customHeight="1">
      <c r="B130" s="133"/>
      <c r="C130" s="134" t="s">
        <v>219</v>
      </c>
      <c r="D130" s="134" t="s">
        <v>118</v>
      </c>
      <c r="E130" s="135" t="s">
        <v>220</v>
      </c>
      <c r="F130" s="136" t="s">
        <v>221</v>
      </c>
      <c r="G130" s="137" t="s">
        <v>131</v>
      </c>
      <c r="H130" s="138">
        <v>45.1</v>
      </c>
      <c r="I130" s="139"/>
      <c r="J130" s="140">
        <f>ROUND(I130*H130,2)</f>
        <v>0</v>
      </c>
      <c r="K130" s="136" t="s">
        <v>138</v>
      </c>
      <c r="L130" s="28"/>
      <c r="M130" s="141" t="s">
        <v>1</v>
      </c>
      <c r="N130" s="142" t="s">
        <v>38</v>
      </c>
      <c r="O130" s="47"/>
      <c r="P130" s="143">
        <f>O130*H130</f>
        <v>0</v>
      </c>
      <c r="Q130" s="143">
        <v>0.11</v>
      </c>
      <c r="R130" s="143">
        <f>Q130*H130</f>
        <v>4.9610000000000003</v>
      </c>
      <c r="S130" s="143">
        <v>0</v>
      </c>
      <c r="T130" s="144">
        <f>S130*H130</f>
        <v>0</v>
      </c>
      <c r="AR130" s="14" t="s">
        <v>122</v>
      </c>
      <c r="AT130" s="14" t="s">
        <v>118</v>
      </c>
      <c r="AU130" s="14" t="s">
        <v>123</v>
      </c>
      <c r="AY130" s="14" t="s">
        <v>115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4" t="s">
        <v>123</v>
      </c>
      <c r="BK130" s="145">
        <f>ROUND(I130*H130,2)</f>
        <v>0</v>
      </c>
      <c r="BL130" s="14" t="s">
        <v>122</v>
      </c>
      <c r="BM130" s="14" t="s">
        <v>222</v>
      </c>
    </row>
    <row r="131" spans="2:65" s="10" customFormat="1" ht="22.8" customHeight="1">
      <c r="B131" s="120"/>
      <c r="D131" s="121" t="s">
        <v>65</v>
      </c>
      <c r="E131" s="131" t="s">
        <v>139</v>
      </c>
      <c r="F131" s="131" t="s">
        <v>223</v>
      </c>
      <c r="I131" s="123"/>
      <c r="J131" s="132">
        <f>BK131</f>
        <v>0</v>
      </c>
      <c r="L131" s="120"/>
      <c r="M131" s="125"/>
      <c r="N131" s="126"/>
      <c r="O131" s="126"/>
      <c r="P131" s="127">
        <f>SUM(P132:P134)</f>
        <v>0</v>
      </c>
      <c r="Q131" s="126"/>
      <c r="R131" s="127">
        <f>SUM(R132:R134)</f>
        <v>0</v>
      </c>
      <c r="S131" s="126"/>
      <c r="T131" s="128">
        <f>SUM(T132:T134)</f>
        <v>0</v>
      </c>
      <c r="AR131" s="121" t="s">
        <v>73</v>
      </c>
      <c r="AT131" s="129" t="s">
        <v>65</v>
      </c>
      <c r="AU131" s="129" t="s">
        <v>73</v>
      </c>
      <c r="AY131" s="121" t="s">
        <v>115</v>
      </c>
      <c r="BK131" s="130">
        <f>SUM(BK132:BK134)</f>
        <v>0</v>
      </c>
    </row>
    <row r="132" spans="2:65" s="1" customFormat="1" ht="14.4" customHeight="1">
      <c r="B132" s="133"/>
      <c r="C132" s="134" t="s">
        <v>203</v>
      </c>
      <c r="D132" s="134" t="s">
        <v>118</v>
      </c>
      <c r="E132" s="135" t="s">
        <v>224</v>
      </c>
      <c r="F132" s="136" t="s">
        <v>225</v>
      </c>
      <c r="G132" s="137" t="s">
        <v>178</v>
      </c>
      <c r="H132" s="138">
        <v>2</v>
      </c>
      <c r="I132" s="139"/>
      <c r="J132" s="140">
        <f>ROUND(I132*H132,2)</f>
        <v>0</v>
      </c>
      <c r="K132" s="136" t="s">
        <v>1</v>
      </c>
      <c r="L132" s="28"/>
      <c r="M132" s="141" t="s">
        <v>1</v>
      </c>
      <c r="N132" s="142" t="s">
        <v>38</v>
      </c>
      <c r="O132" s="47"/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" t="s">
        <v>122</v>
      </c>
      <c r="AT132" s="14" t="s">
        <v>118</v>
      </c>
      <c r="AU132" s="14" t="s">
        <v>123</v>
      </c>
      <c r="AY132" s="14" t="s">
        <v>115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4" t="s">
        <v>123</v>
      </c>
      <c r="BK132" s="145">
        <f>ROUND(I132*H132,2)</f>
        <v>0</v>
      </c>
      <c r="BL132" s="14" t="s">
        <v>122</v>
      </c>
      <c r="BM132" s="14" t="s">
        <v>226</v>
      </c>
    </row>
    <row r="133" spans="2:65" s="1" customFormat="1" ht="14.4" customHeight="1">
      <c r="B133" s="133"/>
      <c r="C133" s="163" t="s">
        <v>7</v>
      </c>
      <c r="D133" s="163" t="s">
        <v>134</v>
      </c>
      <c r="E133" s="164" t="s">
        <v>227</v>
      </c>
      <c r="F133" s="165" t="s">
        <v>228</v>
      </c>
      <c r="G133" s="166" t="s">
        <v>178</v>
      </c>
      <c r="H133" s="167">
        <v>1</v>
      </c>
      <c r="I133" s="168"/>
      <c r="J133" s="169">
        <f>ROUND(I133*H133,2)</f>
        <v>0</v>
      </c>
      <c r="K133" s="165" t="s">
        <v>1</v>
      </c>
      <c r="L133" s="170"/>
      <c r="M133" s="171" t="s">
        <v>1</v>
      </c>
      <c r="N133" s="172" t="s">
        <v>38</v>
      </c>
      <c r="O133" s="47"/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" t="s">
        <v>139</v>
      </c>
      <c r="AT133" s="14" t="s">
        <v>134</v>
      </c>
      <c r="AU133" s="14" t="s">
        <v>123</v>
      </c>
      <c r="AY133" s="14" t="s">
        <v>115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4" t="s">
        <v>123</v>
      </c>
      <c r="BK133" s="145">
        <f>ROUND(I133*H133,2)</f>
        <v>0</v>
      </c>
      <c r="BL133" s="14" t="s">
        <v>122</v>
      </c>
      <c r="BM133" s="14" t="s">
        <v>128</v>
      </c>
    </row>
    <row r="134" spans="2:65" s="1" customFormat="1" ht="14.4" customHeight="1">
      <c r="B134" s="133"/>
      <c r="C134" s="163" t="s">
        <v>8</v>
      </c>
      <c r="D134" s="163" t="s">
        <v>134</v>
      </c>
      <c r="E134" s="164" t="s">
        <v>229</v>
      </c>
      <c r="F134" s="165" t="s">
        <v>230</v>
      </c>
      <c r="G134" s="166" t="s">
        <v>178</v>
      </c>
      <c r="H134" s="167">
        <v>1</v>
      </c>
      <c r="I134" s="168"/>
      <c r="J134" s="169">
        <f>ROUND(I134*H134,2)</f>
        <v>0</v>
      </c>
      <c r="K134" s="165" t="s">
        <v>1</v>
      </c>
      <c r="L134" s="170"/>
      <c r="M134" s="171" t="s">
        <v>1</v>
      </c>
      <c r="N134" s="172" t="s">
        <v>38</v>
      </c>
      <c r="O134" s="47"/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" t="s">
        <v>139</v>
      </c>
      <c r="AT134" s="14" t="s">
        <v>134</v>
      </c>
      <c r="AU134" s="14" t="s">
        <v>123</v>
      </c>
      <c r="AY134" s="14" t="s">
        <v>115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4" t="s">
        <v>123</v>
      </c>
      <c r="BK134" s="145">
        <f>ROUND(I134*H134,2)</f>
        <v>0</v>
      </c>
      <c r="BL134" s="14" t="s">
        <v>122</v>
      </c>
      <c r="BM134" s="14" t="s">
        <v>192</v>
      </c>
    </row>
    <row r="135" spans="2:65" s="10" customFormat="1" ht="22.8" customHeight="1">
      <c r="B135" s="120"/>
      <c r="D135" s="121" t="s">
        <v>65</v>
      </c>
      <c r="E135" s="131" t="s">
        <v>231</v>
      </c>
      <c r="F135" s="131" t="s">
        <v>232</v>
      </c>
      <c r="I135" s="123"/>
      <c r="J135" s="132">
        <f>BK135</f>
        <v>0</v>
      </c>
      <c r="L135" s="120"/>
      <c r="M135" s="125"/>
      <c r="N135" s="126"/>
      <c r="O135" s="126"/>
      <c r="P135" s="127">
        <f>SUM(P136:P139)</f>
        <v>0</v>
      </c>
      <c r="Q135" s="126"/>
      <c r="R135" s="127">
        <f>SUM(R136:R139)</f>
        <v>0</v>
      </c>
      <c r="S135" s="126"/>
      <c r="T135" s="128">
        <f>SUM(T136:T139)</f>
        <v>0</v>
      </c>
      <c r="AR135" s="121" t="s">
        <v>73</v>
      </c>
      <c r="AT135" s="129" t="s">
        <v>65</v>
      </c>
      <c r="AU135" s="129" t="s">
        <v>73</v>
      </c>
      <c r="AY135" s="121" t="s">
        <v>115</v>
      </c>
      <c r="BK135" s="130">
        <f>SUM(BK136:BK139)</f>
        <v>0</v>
      </c>
    </row>
    <row r="136" spans="2:65" s="1" customFormat="1" ht="14.4" customHeight="1">
      <c r="B136" s="133"/>
      <c r="C136" s="134" t="s">
        <v>226</v>
      </c>
      <c r="D136" s="134" t="s">
        <v>118</v>
      </c>
      <c r="E136" s="135" t="s">
        <v>233</v>
      </c>
      <c r="F136" s="136" t="s">
        <v>234</v>
      </c>
      <c r="G136" s="137" t="s">
        <v>131</v>
      </c>
      <c r="H136" s="138">
        <v>45.1</v>
      </c>
      <c r="I136" s="139"/>
      <c r="J136" s="140">
        <f>ROUND(I136*H136,2)</f>
        <v>0</v>
      </c>
      <c r="K136" s="136" t="s">
        <v>1</v>
      </c>
      <c r="L136" s="28"/>
      <c r="M136" s="141" t="s">
        <v>1</v>
      </c>
      <c r="N136" s="142" t="s">
        <v>38</v>
      </c>
      <c r="O136" s="47"/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" t="s">
        <v>122</v>
      </c>
      <c r="AT136" s="14" t="s">
        <v>118</v>
      </c>
      <c r="AU136" s="14" t="s">
        <v>123</v>
      </c>
      <c r="AY136" s="14" t="s">
        <v>115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4" t="s">
        <v>123</v>
      </c>
      <c r="BK136" s="145">
        <f>ROUND(I136*H136,2)</f>
        <v>0</v>
      </c>
      <c r="BL136" s="14" t="s">
        <v>122</v>
      </c>
      <c r="BM136" s="14" t="s">
        <v>149</v>
      </c>
    </row>
    <row r="137" spans="2:65" s="11" customFormat="1" ht="10.199999999999999">
      <c r="B137" s="146"/>
      <c r="D137" s="147" t="s">
        <v>124</v>
      </c>
      <c r="E137" s="148" t="s">
        <v>1</v>
      </c>
      <c r="F137" s="149" t="s">
        <v>132</v>
      </c>
      <c r="H137" s="150">
        <v>45.1</v>
      </c>
      <c r="I137" s="151"/>
      <c r="L137" s="146"/>
      <c r="M137" s="152"/>
      <c r="N137" s="153"/>
      <c r="O137" s="153"/>
      <c r="P137" s="153"/>
      <c r="Q137" s="153"/>
      <c r="R137" s="153"/>
      <c r="S137" s="153"/>
      <c r="T137" s="154"/>
      <c r="AT137" s="148" t="s">
        <v>124</v>
      </c>
      <c r="AU137" s="148" t="s">
        <v>123</v>
      </c>
      <c r="AV137" s="11" t="s">
        <v>123</v>
      </c>
      <c r="AW137" s="11" t="s">
        <v>29</v>
      </c>
      <c r="AX137" s="11" t="s">
        <v>66</v>
      </c>
      <c r="AY137" s="148" t="s">
        <v>115</v>
      </c>
    </row>
    <row r="138" spans="2:65" s="12" customFormat="1" ht="10.199999999999999">
      <c r="B138" s="155"/>
      <c r="D138" s="147" t="s">
        <v>124</v>
      </c>
      <c r="E138" s="156" t="s">
        <v>1</v>
      </c>
      <c r="F138" s="157" t="s">
        <v>127</v>
      </c>
      <c r="H138" s="158">
        <v>45.1</v>
      </c>
      <c r="I138" s="159"/>
      <c r="L138" s="155"/>
      <c r="M138" s="160"/>
      <c r="N138" s="161"/>
      <c r="O138" s="161"/>
      <c r="P138" s="161"/>
      <c r="Q138" s="161"/>
      <c r="R138" s="161"/>
      <c r="S138" s="161"/>
      <c r="T138" s="162"/>
      <c r="AT138" s="156" t="s">
        <v>124</v>
      </c>
      <c r="AU138" s="156" t="s">
        <v>123</v>
      </c>
      <c r="AV138" s="12" t="s">
        <v>122</v>
      </c>
      <c r="AW138" s="12" t="s">
        <v>29</v>
      </c>
      <c r="AX138" s="12" t="s">
        <v>73</v>
      </c>
      <c r="AY138" s="156" t="s">
        <v>115</v>
      </c>
    </row>
    <row r="139" spans="2:65" s="1" customFormat="1" ht="14.4" customHeight="1">
      <c r="B139" s="133"/>
      <c r="C139" s="134" t="s">
        <v>139</v>
      </c>
      <c r="D139" s="134" t="s">
        <v>118</v>
      </c>
      <c r="E139" s="135" t="s">
        <v>235</v>
      </c>
      <c r="F139" s="136" t="s">
        <v>236</v>
      </c>
      <c r="G139" s="137" t="s">
        <v>186</v>
      </c>
      <c r="H139" s="138">
        <v>8.1999999999999993</v>
      </c>
      <c r="I139" s="139"/>
      <c r="J139" s="140">
        <f>ROUND(I139*H139,2)</f>
        <v>0</v>
      </c>
      <c r="K139" s="136" t="s">
        <v>1</v>
      </c>
      <c r="L139" s="28"/>
      <c r="M139" s="141" t="s">
        <v>1</v>
      </c>
      <c r="N139" s="142" t="s">
        <v>38</v>
      </c>
      <c r="O139" s="47"/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" t="s">
        <v>122</v>
      </c>
      <c r="AT139" s="14" t="s">
        <v>118</v>
      </c>
      <c r="AU139" s="14" t="s">
        <v>123</v>
      </c>
      <c r="AY139" s="14" t="s">
        <v>115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4" t="s">
        <v>123</v>
      </c>
      <c r="BK139" s="145">
        <f>ROUND(I139*H139,2)</f>
        <v>0</v>
      </c>
      <c r="BL139" s="14" t="s">
        <v>122</v>
      </c>
      <c r="BM139" s="14" t="s">
        <v>157</v>
      </c>
    </row>
    <row r="140" spans="2:65" s="10" customFormat="1" ht="22.8" customHeight="1">
      <c r="B140" s="120"/>
      <c r="D140" s="121" t="s">
        <v>65</v>
      </c>
      <c r="E140" s="131" t="s">
        <v>237</v>
      </c>
      <c r="F140" s="131" t="s">
        <v>238</v>
      </c>
      <c r="I140" s="123"/>
      <c r="J140" s="132">
        <f>BK140</f>
        <v>0</v>
      </c>
      <c r="L140" s="120"/>
      <c r="M140" s="125"/>
      <c r="N140" s="126"/>
      <c r="O140" s="126"/>
      <c r="P140" s="127">
        <f>P141</f>
        <v>0</v>
      </c>
      <c r="Q140" s="126"/>
      <c r="R140" s="127">
        <f>R141</f>
        <v>0</v>
      </c>
      <c r="S140" s="126"/>
      <c r="T140" s="128">
        <f>T141</f>
        <v>0</v>
      </c>
      <c r="AR140" s="121" t="s">
        <v>73</v>
      </c>
      <c r="AT140" s="129" t="s">
        <v>65</v>
      </c>
      <c r="AU140" s="129" t="s">
        <v>73</v>
      </c>
      <c r="AY140" s="121" t="s">
        <v>115</v>
      </c>
      <c r="BK140" s="130">
        <f>BK141</f>
        <v>0</v>
      </c>
    </row>
    <row r="141" spans="2:65" s="1" customFormat="1" ht="14.4" customHeight="1">
      <c r="B141" s="133"/>
      <c r="C141" s="134" t="s">
        <v>239</v>
      </c>
      <c r="D141" s="134" t="s">
        <v>118</v>
      </c>
      <c r="E141" s="135" t="s">
        <v>240</v>
      </c>
      <c r="F141" s="136" t="s">
        <v>241</v>
      </c>
      <c r="G141" s="137" t="s">
        <v>137</v>
      </c>
      <c r="H141" s="138">
        <v>25.071000000000002</v>
      </c>
      <c r="I141" s="139"/>
      <c r="J141" s="140">
        <f>ROUND(I141*H141,2)</f>
        <v>0</v>
      </c>
      <c r="K141" s="136" t="s">
        <v>1</v>
      </c>
      <c r="L141" s="28"/>
      <c r="M141" s="141" t="s">
        <v>1</v>
      </c>
      <c r="N141" s="142" t="s">
        <v>38</v>
      </c>
      <c r="O141" s="47"/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" t="s">
        <v>122</v>
      </c>
      <c r="AT141" s="14" t="s">
        <v>118</v>
      </c>
      <c r="AU141" s="14" t="s">
        <v>123</v>
      </c>
      <c r="AY141" s="14" t="s">
        <v>115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4" t="s">
        <v>123</v>
      </c>
      <c r="BK141" s="145">
        <f>ROUND(I141*H141,2)</f>
        <v>0</v>
      </c>
      <c r="BL141" s="14" t="s">
        <v>122</v>
      </c>
      <c r="BM141" s="14" t="s">
        <v>165</v>
      </c>
    </row>
    <row r="142" spans="2:65" s="10" customFormat="1" ht="25.95" customHeight="1">
      <c r="B142" s="120"/>
      <c r="D142" s="121" t="s">
        <v>65</v>
      </c>
      <c r="E142" s="122" t="s">
        <v>242</v>
      </c>
      <c r="F142" s="122" t="s">
        <v>243</v>
      </c>
      <c r="I142" s="123"/>
      <c r="J142" s="124">
        <f>BK142</f>
        <v>0</v>
      </c>
      <c r="L142" s="120"/>
      <c r="M142" s="125"/>
      <c r="N142" s="126"/>
      <c r="O142" s="126"/>
      <c r="P142" s="127">
        <f>P143+P151+P160+P165</f>
        <v>0</v>
      </c>
      <c r="Q142" s="126"/>
      <c r="R142" s="127">
        <f>R143+R151+R160+R165</f>
        <v>0.288051</v>
      </c>
      <c r="S142" s="126"/>
      <c r="T142" s="128">
        <f>T143+T151+T160+T165</f>
        <v>0</v>
      </c>
      <c r="AR142" s="121" t="s">
        <v>123</v>
      </c>
      <c r="AT142" s="129" t="s">
        <v>65</v>
      </c>
      <c r="AU142" s="129" t="s">
        <v>66</v>
      </c>
      <c r="AY142" s="121" t="s">
        <v>115</v>
      </c>
      <c r="BK142" s="130">
        <f>BK143+BK151+BK160+BK165</f>
        <v>0</v>
      </c>
    </row>
    <row r="143" spans="2:65" s="10" customFormat="1" ht="22.8" customHeight="1">
      <c r="B143" s="120"/>
      <c r="D143" s="121" t="s">
        <v>65</v>
      </c>
      <c r="E143" s="131" t="s">
        <v>244</v>
      </c>
      <c r="F143" s="131" t="s">
        <v>245</v>
      </c>
      <c r="I143" s="123"/>
      <c r="J143" s="132">
        <f>BK143</f>
        <v>0</v>
      </c>
      <c r="L143" s="120"/>
      <c r="M143" s="125"/>
      <c r="N143" s="126"/>
      <c r="O143" s="126"/>
      <c r="P143" s="127">
        <f>SUM(P144:P150)</f>
        <v>0</v>
      </c>
      <c r="Q143" s="126"/>
      <c r="R143" s="127">
        <f>SUM(R144:R150)</f>
        <v>0.26563100000000001</v>
      </c>
      <c r="S143" s="126"/>
      <c r="T143" s="128">
        <f>SUM(T144:T150)</f>
        <v>0</v>
      </c>
      <c r="AR143" s="121" t="s">
        <v>123</v>
      </c>
      <c r="AT143" s="129" t="s">
        <v>65</v>
      </c>
      <c r="AU143" s="129" t="s">
        <v>73</v>
      </c>
      <c r="AY143" s="121" t="s">
        <v>115</v>
      </c>
      <c r="BK143" s="130">
        <f>SUM(BK144:BK150)</f>
        <v>0</v>
      </c>
    </row>
    <row r="144" spans="2:65" s="1" customFormat="1" ht="14.4" customHeight="1">
      <c r="B144" s="133"/>
      <c r="C144" s="134" t="s">
        <v>246</v>
      </c>
      <c r="D144" s="134" t="s">
        <v>118</v>
      </c>
      <c r="E144" s="135" t="s">
        <v>247</v>
      </c>
      <c r="F144" s="136" t="s">
        <v>248</v>
      </c>
      <c r="G144" s="137" t="s">
        <v>131</v>
      </c>
      <c r="H144" s="138">
        <v>45.1</v>
      </c>
      <c r="I144" s="139"/>
      <c r="J144" s="140">
        <f t="shared" ref="J144:J150" si="10">ROUND(I144*H144,2)</f>
        <v>0</v>
      </c>
      <c r="K144" s="136" t="s">
        <v>138</v>
      </c>
      <c r="L144" s="28"/>
      <c r="M144" s="141" t="s">
        <v>1</v>
      </c>
      <c r="N144" s="142" t="s">
        <v>38</v>
      </c>
      <c r="O144" s="47"/>
      <c r="P144" s="143">
        <f t="shared" ref="P144:P150" si="11">O144*H144</f>
        <v>0</v>
      </c>
      <c r="Q144" s="143">
        <v>0</v>
      </c>
      <c r="R144" s="143">
        <f t="shared" ref="R144:R150" si="12">Q144*H144</f>
        <v>0</v>
      </c>
      <c r="S144" s="143">
        <v>0</v>
      </c>
      <c r="T144" s="144">
        <f t="shared" ref="T144:T150" si="13">S144*H144</f>
        <v>0</v>
      </c>
      <c r="AR144" s="14" t="s">
        <v>249</v>
      </c>
      <c r="AT144" s="14" t="s">
        <v>118</v>
      </c>
      <c r="AU144" s="14" t="s">
        <v>123</v>
      </c>
      <c r="AY144" s="14" t="s">
        <v>115</v>
      </c>
      <c r="BE144" s="145">
        <f t="shared" ref="BE144:BE150" si="14">IF(N144="základní",J144,0)</f>
        <v>0</v>
      </c>
      <c r="BF144" s="145">
        <f t="shared" ref="BF144:BF150" si="15">IF(N144="snížená",J144,0)</f>
        <v>0</v>
      </c>
      <c r="BG144" s="145">
        <f t="shared" ref="BG144:BG150" si="16">IF(N144="zákl. přenesená",J144,0)</f>
        <v>0</v>
      </c>
      <c r="BH144" s="145">
        <f t="shared" ref="BH144:BH150" si="17">IF(N144="sníž. přenesená",J144,0)</f>
        <v>0</v>
      </c>
      <c r="BI144" s="145">
        <f t="shared" ref="BI144:BI150" si="18">IF(N144="nulová",J144,0)</f>
        <v>0</v>
      </c>
      <c r="BJ144" s="14" t="s">
        <v>123</v>
      </c>
      <c r="BK144" s="145">
        <f t="shared" ref="BK144:BK150" si="19">ROUND(I144*H144,2)</f>
        <v>0</v>
      </c>
      <c r="BL144" s="14" t="s">
        <v>249</v>
      </c>
      <c r="BM144" s="14" t="s">
        <v>250</v>
      </c>
    </row>
    <row r="145" spans="2:65" s="1" customFormat="1" ht="14.4" customHeight="1">
      <c r="B145" s="133"/>
      <c r="C145" s="134" t="s">
        <v>251</v>
      </c>
      <c r="D145" s="134" t="s">
        <v>118</v>
      </c>
      <c r="E145" s="135" t="s">
        <v>252</v>
      </c>
      <c r="F145" s="136" t="s">
        <v>253</v>
      </c>
      <c r="G145" s="137" t="s">
        <v>131</v>
      </c>
      <c r="H145" s="138">
        <v>45.1</v>
      </c>
      <c r="I145" s="139"/>
      <c r="J145" s="140">
        <f t="shared" si="10"/>
        <v>0</v>
      </c>
      <c r="K145" s="136" t="s">
        <v>138</v>
      </c>
      <c r="L145" s="28"/>
      <c r="M145" s="141" t="s">
        <v>1</v>
      </c>
      <c r="N145" s="142" t="s">
        <v>38</v>
      </c>
      <c r="O145" s="47"/>
      <c r="P145" s="143">
        <f t="shared" si="11"/>
        <v>0</v>
      </c>
      <c r="Q145" s="143">
        <v>4.0000000000000002E-4</v>
      </c>
      <c r="R145" s="143">
        <f t="shared" si="12"/>
        <v>1.804E-2</v>
      </c>
      <c r="S145" s="143">
        <v>0</v>
      </c>
      <c r="T145" s="144">
        <f t="shared" si="13"/>
        <v>0</v>
      </c>
      <c r="AR145" s="14" t="s">
        <v>249</v>
      </c>
      <c r="AT145" s="14" t="s">
        <v>118</v>
      </c>
      <c r="AU145" s="14" t="s">
        <v>123</v>
      </c>
      <c r="AY145" s="14" t="s">
        <v>115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4" t="s">
        <v>123</v>
      </c>
      <c r="BK145" s="145">
        <f t="shared" si="19"/>
        <v>0</v>
      </c>
      <c r="BL145" s="14" t="s">
        <v>249</v>
      </c>
      <c r="BM145" s="14" t="s">
        <v>254</v>
      </c>
    </row>
    <row r="146" spans="2:65" s="1" customFormat="1" ht="14.4" customHeight="1">
      <c r="B146" s="133"/>
      <c r="C146" s="134" t="s">
        <v>255</v>
      </c>
      <c r="D146" s="134" t="s">
        <v>118</v>
      </c>
      <c r="E146" s="135" t="s">
        <v>256</v>
      </c>
      <c r="F146" s="136" t="s">
        <v>257</v>
      </c>
      <c r="G146" s="137" t="s">
        <v>131</v>
      </c>
      <c r="H146" s="138">
        <v>9</v>
      </c>
      <c r="I146" s="139"/>
      <c r="J146" s="140">
        <f t="shared" si="10"/>
        <v>0</v>
      </c>
      <c r="K146" s="136" t="s">
        <v>138</v>
      </c>
      <c r="L146" s="28"/>
      <c r="M146" s="141" t="s">
        <v>1</v>
      </c>
      <c r="N146" s="142" t="s">
        <v>38</v>
      </c>
      <c r="O146" s="47"/>
      <c r="P146" s="143">
        <f t="shared" si="11"/>
        <v>0</v>
      </c>
      <c r="Q146" s="143">
        <v>4.0000000000000002E-4</v>
      </c>
      <c r="R146" s="143">
        <f t="shared" si="12"/>
        <v>3.6000000000000003E-3</v>
      </c>
      <c r="S146" s="143">
        <v>0</v>
      </c>
      <c r="T146" s="144">
        <f t="shared" si="13"/>
        <v>0</v>
      </c>
      <c r="AR146" s="14" t="s">
        <v>249</v>
      </c>
      <c r="AT146" s="14" t="s">
        <v>118</v>
      </c>
      <c r="AU146" s="14" t="s">
        <v>123</v>
      </c>
      <c r="AY146" s="14" t="s">
        <v>115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123</v>
      </c>
      <c r="BK146" s="145">
        <f t="shared" si="19"/>
        <v>0</v>
      </c>
      <c r="BL146" s="14" t="s">
        <v>249</v>
      </c>
      <c r="BM146" s="14" t="s">
        <v>258</v>
      </c>
    </row>
    <row r="147" spans="2:65" s="1" customFormat="1" ht="20.399999999999999" customHeight="1">
      <c r="B147" s="133"/>
      <c r="C147" s="163" t="s">
        <v>259</v>
      </c>
      <c r="D147" s="163" t="s">
        <v>134</v>
      </c>
      <c r="E147" s="164" t="s">
        <v>260</v>
      </c>
      <c r="F147" s="165" t="s">
        <v>261</v>
      </c>
      <c r="G147" s="166" t="s">
        <v>131</v>
      </c>
      <c r="H147" s="167">
        <v>59.51</v>
      </c>
      <c r="I147" s="168"/>
      <c r="J147" s="169">
        <f t="shared" si="10"/>
        <v>0</v>
      </c>
      <c r="K147" s="165" t="s">
        <v>138</v>
      </c>
      <c r="L147" s="170"/>
      <c r="M147" s="171" t="s">
        <v>1</v>
      </c>
      <c r="N147" s="172" t="s">
        <v>38</v>
      </c>
      <c r="O147" s="47"/>
      <c r="P147" s="143">
        <f t="shared" si="11"/>
        <v>0</v>
      </c>
      <c r="Q147" s="143">
        <v>4.1000000000000003E-3</v>
      </c>
      <c r="R147" s="143">
        <f t="shared" si="12"/>
        <v>0.24399100000000001</v>
      </c>
      <c r="S147" s="143">
        <v>0</v>
      </c>
      <c r="T147" s="144">
        <f t="shared" si="13"/>
        <v>0</v>
      </c>
      <c r="AR147" s="14" t="s">
        <v>249</v>
      </c>
      <c r="AT147" s="14" t="s">
        <v>134</v>
      </c>
      <c r="AU147" s="14" t="s">
        <v>123</v>
      </c>
      <c r="AY147" s="14" t="s">
        <v>115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123</v>
      </c>
      <c r="BK147" s="145">
        <f t="shared" si="19"/>
        <v>0</v>
      </c>
      <c r="BL147" s="14" t="s">
        <v>249</v>
      </c>
      <c r="BM147" s="14" t="s">
        <v>262</v>
      </c>
    </row>
    <row r="148" spans="2:65" s="1" customFormat="1" ht="14.4" customHeight="1">
      <c r="B148" s="133"/>
      <c r="C148" s="134" t="s">
        <v>263</v>
      </c>
      <c r="D148" s="134" t="s">
        <v>118</v>
      </c>
      <c r="E148" s="135" t="s">
        <v>264</v>
      </c>
      <c r="F148" s="136" t="s">
        <v>265</v>
      </c>
      <c r="G148" s="137" t="s">
        <v>131</v>
      </c>
      <c r="H148" s="138">
        <v>9</v>
      </c>
      <c r="I148" s="139"/>
      <c r="J148" s="140">
        <f t="shared" si="10"/>
        <v>0</v>
      </c>
      <c r="K148" s="136" t="s">
        <v>138</v>
      </c>
      <c r="L148" s="28"/>
      <c r="M148" s="141" t="s">
        <v>1</v>
      </c>
      <c r="N148" s="142" t="s">
        <v>38</v>
      </c>
      <c r="O148" s="47"/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" t="s">
        <v>249</v>
      </c>
      <c r="AT148" s="14" t="s">
        <v>118</v>
      </c>
      <c r="AU148" s="14" t="s">
        <v>123</v>
      </c>
      <c r="AY148" s="14" t="s">
        <v>115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123</v>
      </c>
      <c r="BK148" s="145">
        <f t="shared" si="19"/>
        <v>0</v>
      </c>
      <c r="BL148" s="14" t="s">
        <v>249</v>
      </c>
      <c r="BM148" s="14" t="s">
        <v>266</v>
      </c>
    </row>
    <row r="149" spans="2:65" s="1" customFormat="1" ht="14.4" customHeight="1">
      <c r="B149" s="133"/>
      <c r="C149" s="134" t="s">
        <v>267</v>
      </c>
      <c r="D149" s="134" t="s">
        <v>118</v>
      </c>
      <c r="E149" s="135" t="s">
        <v>268</v>
      </c>
      <c r="F149" s="136" t="s">
        <v>269</v>
      </c>
      <c r="G149" s="137" t="s">
        <v>131</v>
      </c>
      <c r="H149" s="138">
        <v>4.0999999999999996</v>
      </c>
      <c r="I149" s="139"/>
      <c r="J149" s="140">
        <f t="shared" si="10"/>
        <v>0</v>
      </c>
      <c r="K149" s="136" t="s">
        <v>138</v>
      </c>
      <c r="L149" s="28"/>
      <c r="M149" s="141" t="s">
        <v>1</v>
      </c>
      <c r="N149" s="142" t="s">
        <v>38</v>
      </c>
      <c r="O149" s="47"/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" t="s">
        <v>249</v>
      </c>
      <c r="AT149" s="14" t="s">
        <v>118</v>
      </c>
      <c r="AU149" s="14" t="s">
        <v>123</v>
      </c>
      <c r="AY149" s="14" t="s">
        <v>115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4" t="s">
        <v>123</v>
      </c>
      <c r="BK149" s="145">
        <f t="shared" si="19"/>
        <v>0</v>
      </c>
      <c r="BL149" s="14" t="s">
        <v>249</v>
      </c>
      <c r="BM149" s="14" t="s">
        <v>270</v>
      </c>
    </row>
    <row r="150" spans="2:65" s="1" customFormat="1" ht="14.4" customHeight="1">
      <c r="B150" s="133"/>
      <c r="C150" s="134" t="s">
        <v>271</v>
      </c>
      <c r="D150" s="134" t="s">
        <v>118</v>
      </c>
      <c r="E150" s="135" t="s">
        <v>272</v>
      </c>
      <c r="F150" s="136" t="s">
        <v>273</v>
      </c>
      <c r="G150" s="137" t="s">
        <v>131</v>
      </c>
      <c r="H150" s="138">
        <v>8.1999999999999993</v>
      </c>
      <c r="I150" s="139"/>
      <c r="J150" s="140">
        <f t="shared" si="10"/>
        <v>0</v>
      </c>
      <c r="K150" s="136" t="s">
        <v>138</v>
      </c>
      <c r="L150" s="28"/>
      <c r="M150" s="141" t="s">
        <v>1</v>
      </c>
      <c r="N150" s="142" t="s">
        <v>38</v>
      </c>
      <c r="O150" s="47"/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" t="s">
        <v>217</v>
      </c>
      <c r="AT150" s="14" t="s">
        <v>118</v>
      </c>
      <c r="AU150" s="14" t="s">
        <v>123</v>
      </c>
      <c r="AY150" s="14" t="s">
        <v>115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123</v>
      </c>
      <c r="BK150" s="145">
        <f t="shared" si="19"/>
        <v>0</v>
      </c>
      <c r="BL150" s="14" t="s">
        <v>217</v>
      </c>
      <c r="BM150" s="14" t="s">
        <v>274</v>
      </c>
    </row>
    <row r="151" spans="2:65" s="10" customFormat="1" ht="22.8" customHeight="1">
      <c r="B151" s="120"/>
      <c r="D151" s="121" t="s">
        <v>65</v>
      </c>
      <c r="E151" s="131" t="s">
        <v>275</v>
      </c>
      <c r="F151" s="131" t="s">
        <v>276</v>
      </c>
      <c r="I151" s="123"/>
      <c r="J151" s="132">
        <f>BK151</f>
        <v>0</v>
      </c>
      <c r="L151" s="120"/>
      <c r="M151" s="125"/>
      <c r="N151" s="126"/>
      <c r="O151" s="126"/>
      <c r="P151" s="127">
        <f>SUM(P152:P159)</f>
        <v>0</v>
      </c>
      <c r="Q151" s="126"/>
      <c r="R151" s="127">
        <f>SUM(R152:R159)</f>
        <v>0</v>
      </c>
      <c r="S151" s="126"/>
      <c r="T151" s="128">
        <f>SUM(T152:T159)</f>
        <v>0</v>
      </c>
      <c r="AR151" s="121" t="s">
        <v>123</v>
      </c>
      <c r="AT151" s="129" t="s">
        <v>65</v>
      </c>
      <c r="AU151" s="129" t="s">
        <v>73</v>
      </c>
      <c r="AY151" s="121" t="s">
        <v>115</v>
      </c>
      <c r="BK151" s="130">
        <f>SUM(BK152:BK159)</f>
        <v>0</v>
      </c>
    </row>
    <row r="152" spans="2:65" s="1" customFormat="1" ht="14.4" customHeight="1">
      <c r="B152" s="133"/>
      <c r="C152" s="134" t="s">
        <v>277</v>
      </c>
      <c r="D152" s="134" t="s">
        <v>118</v>
      </c>
      <c r="E152" s="135" t="s">
        <v>278</v>
      </c>
      <c r="F152" s="136" t="s">
        <v>279</v>
      </c>
      <c r="G152" s="137" t="s">
        <v>186</v>
      </c>
      <c r="H152" s="138">
        <v>9.4</v>
      </c>
      <c r="I152" s="139"/>
      <c r="J152" s="140">
        <f>ROUND(I152*H152,2)</f>
        <v>0</v>
      </c>
      <c r="K152" s="136" t="s">
        <v>1</v>
      </c>
      <c r="L152" s="28"/>
      <c r="M152" s="141" t="s">
        <v>1</v>
      </c>
      <c r="N152" s="142" t="s">
        <v>38</v>
      </c>
      <c r="O152" s="47"/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" t="s">
        <v>217</v>
      </c>
      <c r="AT152" s="14" t="s">
        <v>118</v>
      </c>
      <c r="AU152" s="14" t="s">
        <v>123</v>
      </c>
      <c r="AY152" s="14" t="s">
        <v>115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4" t="s">
        <v>123</v>
      </c>
      <c r="BK152" s="145">
        <f>ROUND(I152*H152,2)</f>
        <v>0</v>
      </c>
      <c r="BL152" s="14" t="s">
        <v>217</v>
      </c>
      <c r="BM152" s="14" t="s">
        <v>141</v>
      </c>
    </row>
    <row r="153" spans="2:65" s="11" customFormat="1" ht="10.199999999999999">
      <c r="B153" s="146"/>
      <c r="D153" s="147" t="s">
        <v>124</v>
      </c>
      <c r="E153" s="148" t="s">
        <v>1</v>
      </c>
      <c r="F153" s="149" t="s">
        <v>280</v>
      </c>
      <c r="H153" s="150">
        <v>9.4</v>
      </c>
      <c r="I153" s="151"/>
      <c r="L153" s="146"/>
      <c r="M153" s="152"/>
      <c r="N153" s="153"/>
      <c r="O153" s="153"/>
      <c r="P153" s="153"/>
      <c r="Q153" s="153"/>
      <c r="R153" s="153"/>
      <c r="S153" s="153"/>
      <c r="T153" s="154"/>
      <c r="AT153" s="148" t="s">
        <v>124</v>
      </c>
      <c r="AU153" s="148" t="s">
        <v>123</v>
      </c>
      <c r="AV153" s="11" t="s">
        <v>123</v>
      </c>
      <c r="AW153" s="11" t="s">
        <v>29</v>
      </c>
      <c r="AX153" s="11" t="s">
        <v>66</v>
      </c>
      <c r="AY153" s="148" t="s">
        <v>115</v>
      </c>
    </row>
    <row r="154" spans="2:65" s="12" customFormat="1" ht="10.199999999999999">
      <c r="B154" s="155"/>
      <c r="D154" s="147" t="s">
        <v>124</v>
      </c>
      <c r="E154" s="156" t="s">
        <v>1</v>
      </c>
      <c r="F154" s="157" t="s">
        <v>127</v>
      </c>
      <c r="H154" s="158">
        <v>9.4</v>
      </c>
      <c r="I154" s="159"/>
      <c r="L154" s="155"/>
      <c r="M154" s="160"/>
      <c r="N154" s="161"/>
      <c r="O154" s="161"/>
      <c r="P154" s="161"/>
      <c r="Q154" s="161"/>
      <c r="R154" s="161"/>
      <c r="S154" s="161"/>
      <c r="T154" s="162"/>
      <c r="AT154" s="156" t="s">
        <v>124</v>
      </c>
      <c r="AU154" s="156" t="s">
        <v>123</v>
      </c>
      <c r="AV154" s="12" t="s">
        <v>122</v>
      </c>
      <c r="AW154" s="12" t="s">
        <v>29</v>
      </c>
      <c r="AX154" s="12" t="s">
        <v>73</v>
      </c>
      <c r="AY154" s="156" t="s">
        <v>115</v>
      </c>
    </row>
    <row r="155" spans="2:65" s="1" customFormat="1" ht="14.4" customHeight="1">
      <c r="B155" s="133"/>
      <c r="C155" s="163" t="s">
        <v>199</v>
      </c>
      <c r="D155" s="163" t="s">
        <v>134</v>
      </c>
      <c r="E155" s="164" t="s">
        <v>281</v>
      </c>
      <c r="F155" s="165" t="s">
        <v>282</v>
      </c>
      <c r="G155" s="166" t="s">
        <v>186</v>
      </c>
      <c r="H155" s="167">
        <v>7.9</v>
      </c>
      <c r="I155" s="168"/>
      <c r="J155" s="169">
        <f>ROUND(I155*H155,2)</f>
        <v>0</v>
      </c>
      <c r="K155" s="165" t="s">
        <v>1</v>
      </c>
      <c r="L155" s="170"/>
      <c r="M155" s="171" t="s">
        <v>1</v>
      </c>
      <c r="N155" s="172" t="s">
        <v>38</v>
      </c>
      <c r="O155" s="47"/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" t="s">
        <v>133</v>
      </c>
      <c r="AT155" s="14" t="s">
        <v>134</v>
      </c>
      <c r="AU155" s="14" t="s">
        <v>123</v>
      </c>
      <c r="AY155" s="14" t="s">
        <v>115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4" t="s">
        <v>123</v>
      </c>
      <c r="BK155" s="145">
        <f>ROUND(I155*H155,2)</f>
        <v>0</v>
      </c>
      <c r="BL155" s="14" t="s">
        <v>217</v>
      </c>
      <c r="BM155" s="14" t="s">
        <v>133</v>
      </c>
    </row>
    <row r="156" spans="2:65" s="1" customFormat="1" ht="14.4" customHeight="1">
      <c r="B156" s="133"/>
      <c r="C156" s="163" t="s">
        <v>283</v>
      </c>
      <c r="D156" s="163" t="s">
        <v>134</v>
      </c>
      <c r="E156" s="164" t="s">
        <v>284</v>
      </c>
      <c r="F156" s="165" t="s">
        <v>285</v>
      </c>
      <c r="G156" s="166" t="s">
        <v>186</v>
      </c>
      <c r="H156" s="167">
        <v>1.5</v>
      </c>
      <c r="I156" s="168"/>
      <c r="J156" s="169">
        <f>ROUND(I156*H156,2)</f>
        <v>0</v>
      </c>
      <c r="K156" s="165" t="s">
        <v>1</v>
      </c>
      <c r="L156" s="170"/>
      <c r="M156" s="171" t="s">
        <v>1</v>
      </c>
      <c r="N156" s="172" t="s">
        <v>38</v>
      </c>
      <c r="O156" s="47"/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" t="s">
        <v>133</v>
      </c>
      <c r="AT156" s="14" t="s">
        <v>134</v>
      </c>
      <c r="AU156" s="14" t="s">
        <v>123</v>
      </c>
      <c r="AY156" s="14" t="s">
        <v>115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4" t="s">
        <v>123</v>
      </c>
      <c r="BK156" s="145">
        <f>ROUND(I156*H156,2)</f>
        <v>0</v>
      </c>
      <c r="BL156" s="14" t="s">
        <v>217</v>
      </c>
      <c r="BM156" s="14" t="s">
        <v>246</v>
      </c>
    </row>
    <row r="157" spans="2:65" s="1" customFormat="1" ht="14.4" customHeight="1">
      <c r="B157" s="133"/>
      <c r="C157" s="134" t="s">
        <v>286</v>
      </c>
      <c r="D157" s="134" t="s">
        <v>118</v>
      </c>
      <c r="E157" s="135" t="s">
        <v>287</v>
      </c>
      <c r="F157" s="136" t="s">
        <v>288</v>
      </c>
      <c r="G157" s="137" t="s">
        <v>289</v>
      </c>
      <c r="H157" s="173"/>
      <c r="I157" s="139"/>
      <c r="J157" s="140">
        <f>ROUND(I157*H157,2)</f>
        <v>0</v>
      </c>
      <c r="K157" s="136" t="s">
        <v>1</v>
      </c>
      <c r="L157" s="28"/>
      <c r="M157" s="141" t="s">
        <v>1</v>
      </c>
      <c r="N157" s="142" t="s">
        <v>38</v>
      </c>
      <c r="O157" s="47"/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" t="s">
        <v>217</v>
      </c>
      <c r="AT157" s="14" t="s">
        <v>118</v>
      </c>
      <c r="AU157" s="14" t="s">
        <v>123</v>
      </c>
      <c r="AY157" s="14" t="s">
        <v>115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4" t="s">
        <v>123</v>
      </c>
      <c r="BK157" s="145">
        <f>ROUND(I157*H157,2)</f>
        <v>0</v>
      </c>
      <c r="BL157" s="14" t="s">
        <v>217</v>
      </c>
      <c r="BM157" s="14" t="s">
        <v>251</v>
      </c>
    </row>
    <row r="158" spans="2:65" s="1" customFormat="1" ht="14.4" customHeight="1">
      <c r="B158" s="133"/>
      <c r="C158" s="134" t="s">
        <v>217</v>
      </c>
      <c r="D158" s="134" t="s">
        <v>118</v>
      </c>
      <c r="E158" s="135" t="s">
        <v>290</v>
      </c>
      <c r="F158" s="136" t="s">
        <v>291</v>
      </c>
      <c r="G158" s="137" t="s">
        <v>292</v>
      </c>
      <c r="H158" s="138">
        <v>1</v>
      </c>
      <c r="I158" s="139"/>
      <c r="J158" s="140">
        <f>ROUND(I158*H158,2)</f>
        <v>0</v>
      </c>
      <c r="K158" s="136" t="s">
        <v>1</v>
      </c>
      <c r="L158" s="28"/>
      <c r="M158" s="141" t="s">
        <v>1</v>
      </c>
      <c r="N158" s="142" t="s">
        <v>38</v>
      </c>
      <c r="O158" s="47"/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" t="s">
        <v>217</v>
      </c>
      <c r="AT158" s="14" t="s">
        <v>118</v>
      </c>
      <c r="AU158" s="14" t="s">
        <v>123</v>
      </c>
      <c r="AY158" s="14" t="s">
        <v>115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4" t="s">
        <v>123</v>
      </c>
      <c r="BK158" s="145">
        <f>ROUND(I158*H158,2)</f>
        <v>0</v>
      </c>
      <c r="BL158" s="14" t="s">
        <v>217</v>
      </c>
      <c r="BM158" s="14" t="s">
        <v>263</v>
      </c>
    </row>
    <row r="159" spans="2:65" s="1" customFormat="1" ht="14.4" customHeight="1">
      <c r="B159" s="133"/>
      <c r="C159" s="134" t="s">
        <v>293</v>
      </c>
      <c r="D159" s="134" t="s">
        <v>118</v>
      </c>
      <c r="E159" s="135" t="s">
        <v>294</v>
      </c>
      <c r="F159" s="136" t="s">
        <v>295</v>
      </c>
      <c r="G159" s="137" t="s">
        <v>292</v>
      </c>
      <c r="H159" s="138">
        <v>1</v>
      </c>
      <c r="I159" s="139"/>
      <c r="J159" s="140">
        <f>ROUND(I159*H159,2)</f>
        <v>0</v>
      </c>
      <c r="K159" s="136" t="s">
        <v>1</v>
      </c>
      <c r="L159" s="28"/>
      <c r="M159" s="141" t="s">
        <v>1</v>
      </c>
      <c r="N159" s="142" t="s">
        <v>38</v>
      </c>
      <c r="O159" s="47"/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" t="s">
        <v>217</v>
      </c>
      <c r="AT159" s="14" t="s">
        <v>118</v>
      </c>
      <c r="AU159" s="14" t="s">
        <v>123</v>
      </c>
      <c r="AY159" s="14" t="s">
        <v>115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4" t="s">
        <v>123</v>
      </c>
      <c r="BK159" s="145">
        <f>ROUND(I159*H159,2)</f>
        <v>0</v>
      </c>
      <c r="BL159" s="14" t="s">
        <v>217</v>
      </c>
      <c r="BM159" s="14" t="s">
        <v>259</v>
      </c>
    </row>
    <row r="160" spans="2:65" s="10" customFormat="1" ht="22.8" customHeight="1">
      <c r="B160" s="120"/>
      <c r="D160" s="121" t="s">
        <v>65</v>
      </c>
      <c r="E160" s="131" t="s">
        <v>296</v>
      </c>
      <c r="F160" s="131" t="s">
        <v>297</v>
      </c>
      <c r="I160" s="123"/>
      <c r="J160" s="132">
        <f>BK160</f>
        <v>0</v>
      </c>
      <c r="L160" s="120"/>
      <c r="M160" s="125"/>
      <c r="N160" s="126"/>
      <c r="O160" s="126"/>
      <c r="P160" s="127">
        <f>SUM(P161:P164)</f>
        <v>0</v>
      </c>
      <c r="Q160" s="126"/>
      <c r="R160" s="127">
        <f>SUM(R161:R164)</f>
        <v>2.2419999999999999E-2</v>
      </c>
      <c r="S160" s="126"/>
      <c r="T160" s="128">
        <f>SUM(T161:T164)</f>
        <v>0</v>
      </c>
      <c r="AR160" s="121" t="s">
        <v>123</v>
      </c>
      <c r="AT160" s="129" t="s">
        <v>65</v>
      </c>
      <c r="AU160" s="129" t="s">
        <v>73</v>
      </c>
      <c r="AY160" s="121" t="s">
        <v>115</v>
      </c>
      <c r="BK160" s="130">
        <f>SUM(BK161:BK164)</f>
        <v>0</v>
      </c>
    </row>
    <row r="161" spans="2:65" s="1" customFormat="1" ht="14.4" customHeight="1">
      <c r="B161" s="133"/>
      <c r="C161" s="134" t="s">
        <v>298</v>
      </c>
      <c r="D161" s="134" t="s">
        <v>118</v>
      </c>
      <c r="E161" s="135" t="s">
        <v>299</v>
      </c>
      <c r="F161" s="136" t="s">
        <v>300</v>
      </c>
      <c r="G161" s="137" t="s">
        <v>301</v>
      </c>
      <c r="H161" s="138">
        <v>1</v>
      </c>
      <c r="I161" s="139"/>
      <c r="J161" s="140">
        <f>ROUND(I161*H161,2)</f>
        <v>0</v>
      </c>
      <c r="K161" s="136" t="s">
        <v>1</v>
      </c>
      <c r="L161" s="28"/>
      <c r="M161" s="141" t="s">
        <v>1</v>
      </c>
      <c r="N161" s="142" t="s">
        <v>38</v>
      </c>
      <c r="O161" s="47"/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" t="s">
        <v>122</v>
      </c>
      <c r="AT161" s="14" t="s">
        <v>118</v>
      </c>
      <c r="AU161" s="14" t="s">
        <v>123</v>
      </c>
      <c r="AY161" s="14" t="s">
        <v>115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4" t="s">
        <v>123</v>
      </c>
      <c r="BK161" s="145">
        <f>ROUND(I161*H161,2)</f>
        <v>0</v>
      </c>
      <c r="BL161" s="14" t="s">
        <v>122</v>
      </c>
      <c r="BM161" s="14" t="s">
        <v>302</v>
      </c>
    </row>
    <row r="162" spans="2:65" s="1" customFormat="1" ht="14.4" customHeight="1">
      <c r="B162" s="133"/>
      <c r="C162" s="134" t="s">
        <v>303</v>
      </c>
      <c r="D162" s="134" t="s">
        <v>118</v>
      </c>
      <c r="E162" s="135" t="s">
        <v>304</v>
      </c>
      <c r="F162" s="136" t="s">
        <v>305</v>
      </c>
      <c r="G162" s="137" t="s">
        <v>178</v>
      </c>
      <c r="H162" s="138">
        <v>4</v>
      </c>
      <c r="I162" s="139"/>
      <c r="J162" s="140">
        <f>ROUND(I162*H162,2)</f>
        <v>0</v>
      </c>
      <c r="K162" s="136" t="s">
        <v>138</v>
      </c>
      <c r="L162" s="28"/>
      <c r="M162" s="141" t="s">
        <v>1</v>
      </c>
      <c r="N162" s="142" t="s">
        <v>38</v>
      </c>
      <c r="O162" s="47"/>
      <c r="P162" s="143">
        <f>O162*H162</f>
        <v>0</v>
      </c>
      <c r="Q162" s="143">
        <v>6.9999999999999999E-4</v>
      </c>
      <c r="R162" s="143">
        <f>Q162*H162</f>
        <v>2.8E-3</v>
      </c>
      <c r="S162" s="143">
        <v>0</v>
      </c>
      <c r="T162" s="144">
        <f>S162*H162</f>
        <v>0</v>
      </c>
      <c r="AR162" s="14" t="s">
        <v>122</v>
      </c>
      <c r="AT162" s="14" t="s">
        <v>118</v>
      </c>
      <c r="AU162" s="14" t="s">
        <v>123</v>
      </c>
      <c r="AY162" s="14" t="s">
        <v>115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4" t="s">
        <v>123</v>
      </c>
      <c r="BK162" s="145">
        <f>ROUND(I162*H162,2)</f>
        <v>0</v>
      </c>
      <c r="BL162" s="14" t="s">
        <v>122</v>
      </c>
      <c r="BM162" s="14" t="s">
        <v>306</v>
      </c>
    </row>
    <row r="163" spans="2:65" s="1" customFormat="1" ht="14.4" customHeight="1">
      <c r="B163" s="133"/>
      <c r="C163" s="134" t="s">
        <v>307</v>
      </c>
      <c r="D163" s="134" t="s">
        <v>118</v>
      </c>
      <c r="E163" s="135" t="s">
        <v>308</v>
      </c>
      <c r="F163" s="136" t="s">
        <v>309</v>
      </c>
      <c r="G163" s="137" t="s">
        <v>186</v>
      </c>
      <c r="H163" s="138">
        <v>18</v>
      </c>
      <c r="I163" s="139"/>
      <c r="J163" s="140">
        <f>ROUND(I163*H163,2)</f>
        <v>0</v>
      </c>
      <c r="K163" s="136" t="s">
        <v>1</v>
      </c>
      <c r="L163" s="28"/>
      <c r="M163" s="141" t="s">
        <v>1</v>
      </c>
      <c r="N163" s="142" t="s">
        <v>38</v>
      </c>
      <c r="O163" s="47"/>
      <c r="P163" s="143">
        <f>O163*H163</f>
        <v>0</v>
      </c>
      <c r="Q163" s="143">
        <v>2.4000000000000001E-4</v>
      </c>
      <c r="R163" s="143">
        <f>Q163*H163</f>
        <v>4.3200000000000001E-3</v>
      </c>
      <c r="S163" s="143">
        <v>0</v>
      </c>
      <c r="T163" s="144">
        <f>S163*H163</f>
        <v>0</v>
      </c>
      <c r="AR163" s="14" t="s">
        <v>217</v>
      </c>
      <c r="AT163" s="14" t="s">
        <v>118</v>
      </c>
      <c r="AU163" s="14" t="s">
        <v>123</v>
      </c>
      <c r="AY163" s="14" t="s">
        <v>115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4" t="s">
        <v>123</v>
      </c>
      <c r="BK163" s="145">
        <f>ROUND(I163*H163,2)</f>
        <v>0</v>
      </c>
      <c r="BL163" s="14" t="s">
        <v>217</v>
      </c>
      <c r="BM163" s="14" t="s">
        <v>310</v>
      </c>
    </row>
    <row r="164" spans="2:65" s="1" customFormat="1" ht="14.4" customHeight="1">
      <c r="B164" s="133"/>
      <c r="C164" s="163" t="s">
        <v>311</v>
      </c>
      <c r="D164" s="163" t="s">
        <v>134</v>
      </c>
      <c r="E164" s="164" t="s">
        <v>312</v>
      </c>
      <c r="F164" s="165" t="s">
        <v>313</v>
      </c>
      <c r="G164" s="166" t="s">
        <v>186</v>
      </c>
      <c r="H164" s="167">
        <v>18</v>
      </c>
      <c r="I164" s="168"/>
      <c r="J164" s="169">
        <f>ROUND(I164*H164,2)</f>
        <v>0</v>
      </c>
      <c r="K164" s="165" t="s">
        <v>138</v>
      </c>
      <c r="L164" s="170"/>
      <c r="M164" s="171" t="s">
        <v>1</v>
      </c>
      <c r="N164" s="172" t="s">
        <v>38</v>
      </c>
      <c r="O164" s="47"/>
      <c r="P164" s="143">
        <f>O164*H164</f>
        <v>0</v>
      </c>
      <c r="Q164" s="143">
        <v>8.4999999999999995E-4</v>
      </c>
      <c r="R164" s="143">
        <f>Q164*H164</f>
        <v>1.5299999999999999E-2</v>
      </c>
      <c r="S164" s="143">
        <v>0</v>
      </c>
      <c r="T164" s="144">
        <f>S164*H164</f>
        <v>0</v>
      </c>
      <c r="AR164" s="14" t="s">
        <v>139</v>
      </c>
      <c r="AT164" s="14" t="s">
        <v>134</v>
      </c>
      <c r="AU164" s="14" t="s">
        <v>123</v>
      </c>
      <c r="AY164" s="14" t="s">
        <v>115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4" t="s">
        <v>123</v>
      </c>
      <c r="BK164" s="145">
        <f>ROUND(I164*H164,2)</f>
        <v>0</v>
      </c>
      <c r="BL164" s="14" t="s">
        <v>122</v>
      </c>
      <c r="BM164" s="14" t="s">
        <v>314</v>
      </c>
    </row>
    <row r="165" spans="2:65" s="10" customFormat="1" ht="22.8" customHeight="1">
      <c r="B165" s="120"/>
      <c r="D165" s="121" t="s">
        <v>65</v>
      </c>
      <c r="E165" s="131" t="s">
        <v>315</v>
      </c>
      <c r="F165" s="131" t="s">
        <v>316</v>
      </c>
      <c r="I165" s="123"/>
      <c r="J165" s="132">
        <f>BK165</f>
        <v>0</v>
      </c>
      <c r="L165" s="120"/>
      <c r="M165" s="125"/>
      <c r="N165" s="126"/>
      <c r="O165" s="126"/>
      <c r="P165" s="127">
        <v>0</v>
      </c>
      <c r="Q165" s="126"/>
      <c r="R165" s="127">
        <v>0</v>
      </c>
      <c r="S165" s="126"/>
      <c r="T165" s="128">
        <v>0</v>
      </c>
      <c r="AR165" s="121" t="s">
        <v>123</v>
      </c>
      <c r="AT165" s="129" t="s">
        <v>65</v>
      </c>
      <c r="AU165" s="129" t="s">
        <v>73</v>
      </c>
      <c r="AY165" s="121" t="s">
        <v>115</v>
      </c>
      <c r="BK165" s="130">
        <v>0</v>
      </c>
    </row>
    <row r="166" spans="2:65" s="10" customFormat="1" ht="25.95" customHeight="1">
      <c r="B166" s="120"/>
      <c r="D166" s="121" t="s">
        <v>65</v>
      </c>
      <c r="E166" s="122" t="s">
        <v>317</v>
      </c>
      <c r="F166" s="122" t="s">
        <v>318</v>
      </c>
      <c r="I166" s="123"/>
      <c r="J166" s="124">
        <f>BK166</f>
        <v>0</v>
      </c>
      <c r="L166" s="120"/>
      <c r="M166" s="125"/>
      <c r="N166" s="126"/>
      <c r="O166" s="126"/>
      <c r="P166" s="127">
        <f>SUM(P167:P169)</f>
        <v>0</v>
      </c>
      <c r="Q166" s="126"/>
      <c r="R166" s="127">
        <f>SUM(R167:R169)</f>
        <v>0</v>
      </c>
      <c r="S166" s="126"/>
      <c r="T166" s="128">
        <f>SUM(T167:T169)</f>
        <v>0</v>
      </c>
      <c r="AR166" s="121" t="s">
        <v>122</v>
      </c>
      <c r="AT166" s="129" t="s">
        <v>65</v>
      </c>
      <c r="AU166" s="129" t="s">
        <v>66</v>
      </c>
      <c r="AY166" s="121" t="s">
        <v>115</v>
      </c>
      <c r="BK166" s="130">
        <f>SUM(BK167:BK169)</f>
        <v>0</v>
      </c>
    </row>
    <row r="167" spans="2:65" s="1" customFormat="1" ht="14.4" customHeight="1">
      <c r="B167" s="133"/>
      <c r="C167" s="134" t="s">
        <v>319</v>
      </c>
      <c r="D167" s="134" t="s">
        <v>118</v>
      </c>
      <c r="E167" s="135" t="s">
        <v>320</v>
      </c>
      <c r="F167" s="136" t="s">
        <v>321</v>
      </c>
      <c r="G167" s="137" t="s">
        <v>301</v>
      </c>
      <c r="H167" s="138">
        <v>1</v>
      </c>
      <c r="I167" s="139"/>
      <c r="J167" s="140">
        <f>ROUND(I167*H167,2)</f>
        <v>0</v>
      </c>
      <c r="K167" s="136" t="s">
        <v>138</v>
      </c>
      <c r="L167" s="28"/>
      <c r="M167" s="141" t="s">
        <v>1</v>
      </c>
      <c r="N167" s="142" t="s">
        <v>38</v>
      </c>
      <c r="O167" s="47"/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" t="s">
        <v>249</v>
      </c>
      <c r="AT167" s="14" t="s">
        <v>118</v>
      </c>
      <c r="AU167" s="14" t="s">
        <v>73</v>
      </c>
      <c r="AY167" s="14" t="s">
        <v>115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4" t="s">
        <v>123</v>
      </c>
      <c r="BK167" s="145">
        <f>ROUND(I167*H167,2)</f>
        <v>0</v>
      </c>
      <c r="BL167" s="14" t="s">
        <v>249</v>
      </c>
      <c r="BM167" s="14" t="s">
        <v>322</v>
      </c>
    </row>
    <row r="168" spans="2:65" s="1" customFormat="1" ht="14.4" customHeight="1">
      <c r="B168" s="133"/>
      <c r="C168" s="134" t="s">
        <v>323</v>
      </c>
      <c r="D168" s="134" t="s">
        <v>118</v>
      </c>
      <c r="E168" s="135" t="s">
        <v>324</v>
      </c>
      <c r="F168" s="136" t="s">
        <v>325</v>
      </c>
      <c r="G168" s="137" t="s">
        <v>301</v>
      </c>
      <c r="H168" s="138">
        <v>1</v>
      </c>
      <c r="I168" s="139"/>
      <c r="J168" s="140">
        <f>ROUND(I168*H168,2)</f>
        <v>0</v>
      </c>
      <c r="K168" s="136" t="s">
        <v>1</v>
      </c>
      <c r="L168" s="28"/>
      <c r="M168" s="141" t="s">
        <v>1</v>
      </c>
      <c r="N168" s="142" t="s">
        <v>38</v>
      </c>
      <c r="O168" s="47"/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" t="s">
        <v>249</v>
      </c>
      <c r="AT168" s="14" t="s">
        <v>118</v>
      </c>
      <c r="AU168" s="14" t="s">
        <v>73</v>
      </c>
      <c r="AY168" s="14" t="s">
        <v>115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4" t="s">
        <v>123</v>
      </c>
      <c r="BK168" s="145">
        <f>ROUND(I168*H168,2)</f>
        <v>0</v>
      </c>
      <c r="BL168" s="14" t="s">
        <v>249</v>
      </c>
      <c r="BM168" s="14" t="s">
        <v>326</v>
      </c>
    </row>
    <row r="169" spans="2:65" s="1" customFormat="1" ht="14.4" customHeight="1">
      <c r="B169" s="133"/>
      <c r="C169" s="134" t="s">
        <v>327</v>
      </c>
      <c r="D169" s="134" t="s">
        <v>118</v>
      </c>
      <c r="E169" s="135" t="s">
        <v>328</v>
      </c>
      <c r="F169" s="136" t="s">
        <v>329</v>
      </c>
      <c r="G169" s="137" t="s">
        <v>301</v>
      </c>
      <c r="H169" s="138">
        <v>1</v>
      </c>
      <c r="I169" s="139"/>
      <c r="J169" s="140">
        <f>ROUND(I169*H169,2)</f>
        <v>0</v>
      </c>
      <c r="K169" s="136" t="s">
        <v>1</v>
      </c>
      <c r="L169" s="28"/>
      <c r="M169" s="174" t="s">
        <v>1</v>
      </c>
      <c r="N169" s="175" t="s">
        <v>38</v>
      </c>
      <c r="O169" s="176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AR169" s="14" t="s">
        <v>249</v>
      </c>
      <c r="AT169" s="14" t="s">
        <v>118</v>
      </c>
      <c r="AU169" s="14" t="s">
        <v>73</v>
      </c>
      <c r="AY169" s="14" t="s">
        <v>115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4" t="s">
        <v>123</v>
      </c>
      <c r="BK169" s="145">
        <f>ROUND(I169*H169,2)</f>
        <v>0</v>
      </c>
      <c r="BL169" s="14" t="s">
        <v>249</v>
      </c>
      <c r="BM169" s="14" t="s">
        <v>330</v>
      </c>
    </row>
    <row r="170" spans="2:65" s="1" customFormat="1" ht="6.9" customHeight="1">
      <c r="B170" s="37"/>
      <c r="C170" s="38"/>
      <c r="D170" s="38"/>
      <c r="E170" s="38"/>
      <c r="F170" s="38"/>
      <c r="G170" s="38"/>
      <c r="H170" s="38"/>
      <c r="I170" s="94"/>
      <c r="J170" s="38"/>
      <c r="K170" s="38"/>
      <c r="L170" s="28"/>
    </row>
  </sheetData>
  <autoFilter ref="C91:K169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2019-B002 - Oprava b - Op...</vt:lpstr>
      <vt:lpstr>'2019-B002 - Oprava b - Op...'!Názvy_tisku</vt:lpstr>
      <vt:lpstr>'Rekapitulace stavby'!Názvy_tisku</vt:lpstr>
      <vt:lpstr>'2019-B002 - Oprava b - Op...'!Oblast_tisku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Rudolf-PC\Rudolf</dc:creator>
  <cp:lastModifiedBy>Rudolf</cp:lastModifiedBy>
  <dcterms:created xsi:type="dcterms:W3CDTF">2019-03-03T15:01:13Z</dcterms:created>
  <dcterms:modified xsi:type="dcterms:W3CDTF">2019-03-03T15:03:51Z</dcterms:modified>
</cp:coreProperties>
</file>